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taishi\Desktop\地区社協社協\Ｒ２年度地区社協\16　夢プロ委員会\人口統計\"/>
    </mc:Choice>
  </mc:AlternateContent>
  <bookViews>
    <workbookView xWindow="0" yWindow="0" windowWidth="15240" windowHeight="12510"/>
  </bookViews>
  <sheets>
    <sheet name="年齢区分集計" sheetId="4" r:id="rId1"/>
  </sheets>
  <definedNames>
    <definedName name="_xlnm.Print_Area" localSheetId="0">年齢区分集計!$A$1:$AI$43</definedName>
    <definedName name="Q_全体抽出">#REF!</definedName>
  </definedNames>
  <calcPr calcId="152511"/>
</workbook>
</file>

<file path=xl/calcChain.xml><?xml version="1.0" encoding="utf-8"?>
<calcChain xmlns="http://schemas.openxmlformats.org/spreadsheetml/2006/main">
  <c r="Z21" i="4" l="1"/>
  <c r="T33" i="4" l="1"/>
  <c r="T32" i="4"/>
  <c r="T30" i="4"/>
  <c r="T34" i="4"/>
  <c r="S8" i="4"/>
  <c r="T8" i="4"/>
  <c r="S9" i="4"/>
  <c r="T9" i="4"/>
  <c r="S10" i="4"/>
  <c r="T10" i="4"/>
  <c r="S11" i="4"/>
  <c r="T11" i="4"/>
  <c r="S12" i="4"/>
  <c r="T12" i="4"/>
  <c r="S13" i="4"/>
  <c r="T13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T7" i="4"/>
  <c r="S7" i="4"/>
  <c r="Q21" i="4"/>
  <c r="O21" i="4"/>
  <c r="M16" i="4"/>
  <c r="M21" i="4"/>
  <c r="M12" i="4"/>
  <c r="H35" i="4"/>
  <c r="R34" i="4"/>
  <c r="R33" i="4"/>
  <c r="R32" i="4"/>
  <c r="R30" i="4"/>
  <c r="O36" i="4"/>
  <c r="M36" i="4"/>
  <c r="C13" i="4"/>
  <c r="C7" i="4"/>
  <c r="O35" i="4" l="1"/>
  <c r="O34" i="4"/>
  <c r="O31" i="4"/>
  <c r="O32" i="4"/>
  <c r="O33" i="4"/>
  <c r="O30" i="4"/>
  <c r="M35" i="4"/>
  <c r="M34" i="4"/>
  <c r="M33" i="4"/>
  <c r="M32" i="4"/>
  <c r="M31" i="4"/>
  <c r="M30" i="4"/>
  <c r="I28" i="4"/>
  <c r="K36" i="4"/>
  <c r="K35" i="4"/>
  <c r="K34" i="4"/>
  <c r="K32" i="4"/>
  <c r="K33" i="4"/>
  <c r="K31" i="4"/>
  <c r="K30" i="4"/>
  <c r="K29" i="4"/>
  <c r="K28" i="4"/>
  <c r="I29" i="4"/>
  <c r="I30" i="4"/>
  <c r="H30" i="4"/>
  <c r="H29" i="4"/>
  <c r="H31" i="4"/>
  <c r="I31" i="4" s="1"/>
  <c r="H32" i="4"/>
  <c r="I32" i="4" s="1"/>
  <c r="H33" i="4"/>
  <c r="I33" i="4" s="1"/>
  <c r="H34" i="4"/>
  <c r="I34" i="4" s="1"/>
  <c r="I35" i="4"/>
  <c r="H36" i="4"/>
  <c r="I36" i="4" s="1"/>
  <c r="H28" i="4"/>
  <c r="G36" i="4" l="1"/>
  <c r="G35" i="4"/>
  <c r="X20" i="4" l="1"/>
  <c r="AC18" i="4"/>
  <c r="P22" i="4"/>
  <c r="Q22" i="4" s="1"/>
  <c r="P20" i="4"/>
  <c r="Q20" i="4" s="1"/>
  <c r="P19" i="4"/>
  <c r="Q19" i="4" s="1"/>
  <c r="P18" i="4"/>
  <c r="Q18" i="4" s="1"/>
  <c r="P17" i="4"/>
  <c r="Q17" i="4" s="1"/>
  <c r="P16" i="4"/>
  <c r="Q16" i="4" s="1"/>
  <c r="P15" i="4"/>
  <c r="Q15" i="4" s="1"/>
  <c r="P13" i="4"/>
  <c r="Q13" i="4" s="1"/>
  <c r="P8" i="4"/>
  <c r="Q8" i="4" s="1"/>
  <c r="P9" i="4"/>
  <c r="Q9" i="4" s="1"/>
  <c r="P10" i="4"/>
  <c r="Q10" i="4" s="1"/>
  <c r="P11" i="4"/>
  <c r="Q11" i="4" s="1"/>
  <c r="P12" i="4"/>
  <c r="Q12" i="4" s="1"/>
  <c r="P7" i="4"/>
  <c r="Q7" i="4" s="1"/>
  <c r="N22" i="4"/>
  <c r="O22" i="4" s="1"/>
  <c r="N15" i="4"/>
  <c r="O15" i="4" s="1"/>
  <c r="N20" i="4"/>
  <c r="O20" i="4" s="1"/>
  <c r="N19" i="4"/>
  <c r="O19" i="4" s="1"/>
  <c r="N18" i="4"/>
  <c r="O18" i="4" s="1"/>
  <c r="N17" i="4"/>
  <c r="O17" i="4" s="1"/>
  <c r="N16" i="4"/>
  <c r="O16" i="4" s="1"/>
  <c r="N9" i="4"/>
  <c r="O9" i="4" s="1"/>
  <c r="N10" i="4"/>
  <c r="O10" i="4" s="1"/>
  <c r="N11" i="4"/>
  <c r="O11" i="4" s="1"/>
  <c r="N12" i="4"/>
  <c r="O12" i="4" s="1"/>
  <c r="N13" i="4"/>
  <c r="O13" i="4" s="1"/>
  <c r="N8" i="4"/>
  <c r="O8" i="4" s="1"/>
  <c r="N7" i="4"/>
  <c r="O7" i="4" s="1"/>
  <c r="L22" i="4"/>
  <c r="M22" i="4" s="1"/>
  <c r="L18" i="4"/>
  <c r="M18" i="4" s="1"/>
  <c r="L19" i="4"/>
  <c r="M19" i="4" s="1"/>
  <c r="L20" i="4"/>
  <c r="M20" i="4" s="1"/>
  <c r="L17" i="4"/>
  <c r="M17" i="4" s="1"/>
  <c r="L15" i="4"/>
  <c r="M15" i="4" s="1"/>
  <c r="L13" i="4"/>
  <c r="L11" i="4"/>
  <c r="M11" i="4" s="1"/>
  <c r="L10" i="4"/>
  <c r="M10" i="4" s="1"/>
  <c r="L9" i="4"/>
  <c r="M9" i="4" s="1"/>
  <c r="L8" i="4"/>
  <c r="M8" i="4" s="1"/>
  <c r="L7" i="4"/>
  <c r="M7" i="4" s="1"/>
  <c r="L14" i="4" l="1"/>
  <c r="M13" i="4"/>
  <c r="X21" i="4"/>
  <c r="AC19" i="4"/>
  <c r="AB20" i="4"/>
  <c r="I14" i="4"/>
  <c r="M14" i="4" l="1"/>
  <c r="AC20" i="4"/>
  <c r="Y20" i="4" l="1"/>
  <c r="Z20" i="4"/>
  <c r="AA20" i="4"/>
  <c r="J14" i="4" l="1"/>
  <c r="J23" i="4" l="1"/>
  <c r="J24" i="4" s="1"/>
  <c r="C21" i="4"/>
  <c r="C22" i="4"/>
  <c r="C20" i="4"/>
  <c r="C19" i="4"/>
  <c r="I23" i="4"/>
  <c r="I24" i="4" s="1"/>
  <c r="C18" i="4"/>
  <c r="C17" i="4"/>
  <c r="C16" i="4"/>
  <c r="C15" i="4"/>
  <c r="C8" i="4"/>
  <c r="C9" i="4"/>
  <c r="C10" i="4"/>
  <c r="C11" i="4"/>
  <c r="C12" i="4"/>
  <c r="D23" i="4"/>
  <c r="D14" i="4"/>
  <c r="E23" i="4"/>
  <c r="E14" i="4"/>
  <c r="F23" i="4"/>
  <c r="F14" i="4"/>
  <c r="G23" i="4"/>
  <c r="H23" i="4"/>
  <c r="H14" i="4"/>
  <c r="G33" i="4"/>
  <c r="R14" i="4"/>
  <c r="N14" i="4"/>
  <c r="O14" i="4" s="1"/>
  <c r="L23" i="4"/>
  <c r="K13" i="4"/>
  <c r="L24" i="4" l="1"/>
  <c r="M24" i="4" s="1"/>
  <c r="M23" i="4"/>
  <c r="H24" i="4"/>
  <c r="I25" i="4"/>
  <c r="F24" i="4"/>
  <c r="C23" i="4"/>
  <c r="C14" i="4"/>
  <c r="E24" i="4"/>
  <c r="E25" i="4" s="1"/>
  <c r="D24" i="4"/>
  <c r="G34" i="4"/>
  <c r="G32" i="4"/>
  <c r="G31" i="4"/>
  <c r="G30" i="4"/>
  <c r="G29" i="4"/>
  <c r="G28" i="4"/>
  <c r="C24" i="4" l="1"/>
  <c r="C25" i="4" s="1"/>
  <c r="H25" i="4"/>
  <c r="F25" i="4"/>
  <c r="D25" i="4"/>
  <c r="P14" i="4" l="1"/>
  <c r="Q14" i="4" s="1"/>
  <c r="N23" i="4"/>
  <c r="G14" i="4"/>
  <c r="S14" i="4" l="1"/>
  <c r="T14" i="4"/>
  <c r="N24" i="4"/>
  <c r="O24" i="4" s="1"/>
  <c r="O23" i="4"/>
  <c r="P23" i="4"/>
  <c r="G24" i="4"/>
  <c r="R23" i="4"/>
  <c r="P24" i="4" l="1"/>
  <c r="Q24" i="4" s="1"/>
  <c r="Q23" i="4"/>
  <c r="T23" i="4"/>
  <c r="S23" i="4"/>
  <c r="G25" i="4"/>
  <c r="R24" i="4"/>
  <c r="T24" i="4" l="1"/>
  <c r="S24" i="4"/>
  <c r="K7" i="4"/>
  <c r="K11" i="4"/>
  <c r="K10" i="4"/>
  <c r="K18" i="4"/>
  <c r="K15" i="4"/>
  <c r="K21" i="4"/>
  <c r="K20" i="4"/>
  <c r="K9" i="4"/>
  <c r="K8" i="4"/>
  <c r="K16" i="4"/>
  <c r="K17" i="4"/>
  <c r="K22" i="4"/>
  <c r="K12" i="4"/>
  <c r="K14" i="4" l="1"/>
  <c r="K23" i="4" l="1"/>
  <c r="K19" i="4"/>
  <c r="K24" i="4" l="1"/>
</calcChain>
</file>

<file path=xl/sharedStrings.xml><?xml version="1.0" encoding="utf-8"?>
<sst xmlns="http://schemas.openxmlformats.org/spreadsheetml/2006/main" count="124" uniqueCount="106">
  <si>
    <t>?</t>
    <phoneticPr fontId="2"/>
  </si>
  <si>
    <t>75歳以上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</si>
  <si>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</si>
  <si>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-</t>
    <phoneticPr fontId="2"/>
  </si>
  <si>
    <t>八木山地域　　　　合計</t>
    <rPh sb="0" eb="2">
      <t>ヤギ</t>
    </rPh>
    <rPh sb="2" eb="3">
      <t>ヤマ</t>
    </rPh>
    <rPh sb="3" eb="5">
      <t>チイキ</t>
    </rPh>
    <rPh sb="9" eb="11">
      <t>ゴウケイ</t>
    </rPh>
    <phoneticPr fontId="2"/>
  </si>
  <si>
    <t>構成比（％）</t>
    <rPh sb="0" eb="2">
      <t>コウセイ</t>
    </rPh>
    <phoneticPr fontId="2"/>
  </si>
  <si>
    <t>松が丘</t>
    <rPh sb="0" eb="1">
      <t>マツ</t>
    </rPh>
    <rPh sb="2" eb="3">
      <t>オカ</t>
    </rPh>
    <phoneticPr fontId="2"/>
  </si>
  <si>
    <t>合計</t>
    <rPh sb="0" eb="2">
      <t>ゴウケイ</t>
    </rPh>
    <phoneticPr fontId="2"/>
  </si>
  <si>
    <t>年　　齢　　区　　分</t>
    <rPh sb="0" eb="1">
      <t>ネン</t>
    </rPh>
    <rPh sb="3" eb="4">
      <t>トシ</t>
    </rPh>
    <rPh sb="6" eb="7">
      <t>ク</t>
    </rPh>
    <rPh sb="9" eb="10">
      <t>ブン</t>
    </rPh>
    <phoneticPr fontId="2"/>
  </si>
  <si>
    <t>総計　　　(人）</t>
    <rPh sb="6" eb="7">
      <t>ニン</t>
    </rPh>
    <phoneticPr fontId="2"/>
  </si>
  <si>
    <t>世帯数</t>
    <rPh sb="0" eb="3">
      <t>セタイスウ</t>
    </rPh>
    <phoneticPr fontId="2"/>
  </si>
  <si>
    <t>家族数</t>
    <rPh sb="0" eb="2">
      <t>カゾク</t>
    </rPh>
    <rPh sb="2" eb="3">
      <t>スウ</t>
    </rPh>
    <phoneticPr fontId="2"/>
  </si>
  <si>
    <t>85歳以上</t>
    <rPh sb="2" eb="5">
      <t>サイイジョウ</t>
    </rPh>
    <phoneticPr fontId="2"/>
  </si>
  <si>
    <t>備考</t>
    <rPh sb="0" eb="2">
      <t>ビコウ</t>
    </rPh>
    <phoneticPr fontId="2"/>
  </si>
  <si>
    <t>人/世帯</t>
    <rPh sb="0" eb="1">
      <t>ニン</t>
    </rPh>
    <rPh sb="2" eb="4">
      <t>セタイ</t>
    </rPh>
    <phoneticPr fontId="2"/>
  </si>
  <si>
    <t>人数</t>
    <rPh sb="0" eb="2">
      <t>ニンズウ</t>
    </rPh>
    <phoneticPr fontId="2"/>
  </si>
  <si>
    <t>全人口　　比率(%)</t>
    <rPh sb="0" eb="3">
      <t>ゼンジンコウ</t>
    </rPh>
    <rPh sb="5" eb="7">
      <t>ヒリツ</t>
    </rPh>
    <phoneticPr fontId="2"/>
  </si>
  <si>
    <t>65歳以上の割合</t>
    <rPh sb="2" eb="3">
      <t>サイ</t>
    </rPh>
    <rPh sb="3" eb="5">
      <t>イジョウ</t>
    </rPh>
    <rPh sb="6" eb="8">
      <t>ワリアイ</t>
    </rPh>
    <phoneticPr fontId="2"/>
  </si>
  <si>
    <t>75歳以上の割合</t>
    <rPh sb="2" eb="3">
      <t>サイ</t>
    </rPh>
    <rPh sb="3" eb="5">
      <t>イジョウ</t>
    </rPh>
    <rPh sb="6" eb="8">
      <t>ワリアイ</t>
    </rPh>
    <phoneticPr fontId="2"/>
  </si>
  <si>
    <t>（資料・計算）</t>
    <rPh sb="1" eb="3">
      <t>シリョウ</t>
    </rPh>
    <rPh sb="4" eb="6">
      <t>ケイサン</t>
    </rPh>
    <phoneticPr fontId="2"/>
  </si>
  <si>
    <t>資料まとめ</t>
    <rPh sb="0" eb="2">
      <t>シリョウ</t>
    </rPh>
    <phoneticPr fontId="2"/>
  </si>
  <si>
    <t>資料提供</t>
    <rPh sb="0" eb="2">
      <t>シリョウ</t>
    </rPh>
    <rPh sb="2" eb="4">
      <t>テイキョウ</t>
    </rPh>
    <phoneticPr fontId="2"/>
  </si>
  <si>
    <t>八木山地区社協</t>
    <rPh sb="0" eb="2">
      <t>ヤギ</t>
    </rPh>
    <rPh sb="2" eb="3">
      <t>ヤマ</t>
    </rPh>
    <rPh sb="3" eb="5">
      <t>チク</t>
    </rPh>
    <rPh sb="5" eb="7">
      <t>シャキョウ</t>
    </rPh>
    <phoneticPr fontId="2"/>
  </si>
  <si>
    <t>各務原市社協</t>
    <rPh sb="0" eb="4">
      <t>カカミガハラシ</t>
    </rPh>
    <rPh sb="4" eb="6">
      <t>クシャキョウ</t>
    </rPh>
    <phoneticPr fontId="8"/>
  </si>
  <si>
    <t>人口予測</t>
    <rPh sb="0" eb="2">
      <t>ジンコウ</t>
    </rPh>
    <rPh sb="2" eb="4">
      <t>ヨソク</t>
    </rPh>
    <phoneticPr fontId="8"/>
  </si>
  <si>
    <t>小計</t>
    <rPh sb="0" eb="2">
      <t>ショウケイ</t>
    </rPh>
    <phoneticPr fontId="2"/>
  </si>
  <si>
    <t>つつじが丘</t>
    <rPh sb="4" eb="5">
      <t>オカ</t>
    </rPh>
    <phoneticPr fontId="2"/>
  </si>
  <si>
    <t>調査基準日</t>
    <rPh sb="0" eb="2">
      <t>チョウサ</t>
    </rPh>
    <rPh sb="2" eb="4">
      <t>キジュン</t>
    </rPh>
    <rPh sb="4" eb="5">
      <t>ビ</t>
    </rPh>
    <phoneticPr fontId="2"/>
  </si>
  <si>
    <t>人 口　</t>
    <rPh sb="0" eb="1">
      <t>ヒト</t>
    </rPh>
    <rPh sb="2" eb="3">
      <t>グチ</t>
    </rPh>
    <phoneticPr fontId="8"/>
  </si>
  <si>
    <t>世帯数</t>
    <rPh sb="0" eb="3">
      <t>セタイスウ</t>
    </rPh>
    <phoneticPr fontId="8"/>
  </si>
  <si>
    <t>家族数</t>
    <rPh sb="0" eb="2">
      <t>カゾク</t>
    </rPh>
    <rPh sb="2" eb="3">
      <t>カズ</t>
    </rPh>
    <phoneticPr fontId="8"/>
  </si>
  <si>
    <t>65歳以上</t>
    <rPh sb="2" eb="3">
      <t>サイ</t>
    </rPh>
    <rPh sb="3" eb="5">
      <t>イジョウ</t>
    </rPh>
    <phoneticPr fontId="8"/>
  </si>
  <si>
    <t>75歳以上</t>
    <rPh sb="2" eb="3">
      <t>サイ</t>
    </rPh>
    <rPh sb="3" eb="5">
      <t>イジョウ</t>
    </rPh>
    <phoneticPr fontId="8"/>
  </si>
  <si>
    <t>85歳以上</t>
    <rPh sb="2" eb="3">
      <t>サイ</t>
    </rPh>
    <rPh sb="3" eb="5">
      <t>イジョウ</t>
    </rPh>
    <phoneticPr fontId="8"/>
  </si>
  <si>
    <t>経過</t>
    <rPh sb="0" eb="2">
      <t>ケイカ</t>
    </rPh>
    <phoneticPr fontId="2"/>
  </si>
  <si>
    <t>Ｒ2(2020)・4・1　現在</t>
    <rPh sb="13" eb="15">
      <t>ゲンザイ</t>
    </rPh>
    <phoneticPr fontId="2"/>
  </si>
  <si>
    <t>■Ｒ2(2020)年4月1日の状況</t>
    <rPh sb="9" eb="10">
      <t>ネン</t>
    </rPh>
    <rPh sb="11" eb="12">
      <t>ガツ</t>
    </rPh>
    <rPh sb="13" eb="14">
      <t>ニチ</t>
    </rPh>
    <rPh sb="15" eb="17">
      <t>ジョウキョウ</t>
    </rPh>
    <phoneticPr fontId="2"/>
  </si>
  <si>
    <t>八木山人口(人)</t>
    <rPh sb="0" eb="3">
      <t>ヤギヤマ</t>
    </rPh>
    <rPh sb="3" eb="5">
      <t>ジンコウ</t>
    </rPh>
    <rPh sb="6" eb="7">
      <t>ニン</t>
    </rPh>
    <phoneticPr fontId="2"/>
  </si>
  <si>
    <t>1丁目</t>
    <rPh sb="1" eb="3">
      <t>チョウメ</t>
    </rPh>
    <phoneticPr fontId="2"/>
  </si>
  <si>
    <t>2丁目</t>
    <rPh sb="1" eb="3">
      <t>チョウメ</t>
    </rPh>
    <phoneticPr fontId="2"/>
  </si>
  <si>
    <t>3丁目</t>
    <rPh sb="1" eb="3">
      <t>チョウメ</t>
    </rPh>
    <phoneticPr fontId="2"/>
  </si>
  <si>
    <t>4丁目</t>
    <rPh sb="1" eb="3">
      <t>チョウメ</t>
    </rPh>
    <phoneticPr fontId="2"/>
  </si>
  <si>
    <t>6丁目</t>
    <rPh sb="1" eb="3">
      <t>チョウメ</t>
    </rPh>
    <phoneticPr fontId="2"/>
  </si>
  <si>
    <t>5丁目</t>
    <rPh sb="1" eb="3">
      <t>チョウメ</t>
    </rPh>
    <phoneticPr fontId="2"/>
  </si>
  <si>
    <t>7丁目</t>
    <rPh sb="1" eb="3">
      <t>チョウメ</t>
    </rPh>
    <phoneticPr fontId="2"/>
  </si>
  <si>
    <t>8丁目</t>
    <rPh sb="1" eb="3">
      <t>チョウメ</t>
    </rPh>
    <phoneticPr fontId="2"/>
  </si>
  <si>
    <t>H06(1994).04</t>
    <phoneticPr fontId="8"/>
  </si>
  <si>
    <t>H16(2004).04</t>
    <phoneticPr fontId="8"/>
  </si>
  <si>
    <t>H22(2010).04</t>
    <phoneticPr fontId="8"/>
  </si>
  <si>
    <t>H25.(2013)04</t>
    <phoneticPr fontId="8"/>
  </si>
  <si>
    <t>H29(2017).04</t>
    <phoneticPr fontId="8"/>
  </si>
  <si>
    <t>H30(2018).04</t>
    <phoneticPr fontId="2"/>
  </si>
  <si>
    <t>R02(2020).04</t>
    <phoneticPr fontId="8"/>
  </si>
  <si>
    <t>八木山地区社会福祉協議会</t>
    <rPh sb="0" eb="3">
      <t>ヤギヤマ</t>
    </rPh>
    <rPh sb="3" eb="5">
      <t>チク</t>
    </rPh>
    <rPh sb="5" eb="7">
      <t>シャカイ</t>
    </rPh>
    <rPh sb="7" eb="9">
      <t>フクシ</t>
    </rPh>
    <rPh sb="9" eb="12">
      <t>キョウギカイ</t>
    </rPh>
    <phoneticPr fontId="2"/>
  </si>
  <si>
    <t>R07(2025).04</t>
    <phoneticPr fontId="8"/>
  </si>
  <si>
    <t>R12(2030).04</t>
    <phoneticPr fontId="2"/>
  </si>
  <si>
    <t>今後予測</t>
    <rPh sb="0" eb="2">
      <t>コンゴ</t>
    </rPh>
    <rPh sb="2" eb="4">
      <t>ヨソク</t>
    </rPh>
    <phoneticPr fontId="2"/>
  </si>
  <si>
    <t>-</t>
    <phoneticPr fontId="2"/>
  </si>
  <si>
    <t>?</t>
    <phoneticPr fontId="2"/>
  </si>
  <si>
    <t>?</t>
    <phoneticPr fontId="2"/>
  </si>
  <si>
    <t>?</t>
    <phoneticPr fontId="2"/>
  </si>
  <si>
    <t>75歳以上の　　　　　認定割合</t>
    <rPh sb="2" eb="3">
      <t>サイ</t>
    </rPh>
    <rPh sb="3" eb="5">
      <t>イジョウ</t>
    </rPh>
    <rPh sb="11" eb="13">
      <t>ニンテイ</t>
    </rPh>
    <rPh sb="13" eb="15">
      <t>ワリアイ</t>
    </rPh>
    <phoneticPr fontId="2"/>
  </si>
  <si>
    <t>65歳以上の　　　　認定割合</t>
    <rPh sb="2" eb="3">
      <t>サイ</t>
    </rPh>
    <rPh sb="3" eb="5">
      <t>イジョウ</t>
    </rPh>
    <rPh sb="10" eb="12">
      <t>ニンテイ</t>
    </rPh>
    <rPh sb="12" eb="14">
      <t>ワリアイ</t>
    </rPh>
    <phoneticPr fontId="2"/>
  </si>
  <si>
    <t>認定数（人）</t>
    <rPh sb="0" eb="2">
      <t>ニンテイ</t>
    </rPh>
    <rPh sb="2" eb="3">
      <t>スウ</t>
    </rPh>
    <rPh sb="4" eb="5">
      <t>ニン</t>
    </rPh>
    <phoneticPr fontId="2"/>
  </si>
  <si>
    <t>認定数(人)</t>
    <rPh sb="0" eb="2">
      <t>ニンテイ</t>
    </rPh>
    <rPh sb="2" eb="3">
      <t>スウ</t>
    </rPh>
    <rPh sb="4" eb="5">
      <t>ニン</t>
    </rPh>
    <phoneticPr fontId="2"/>
  </si>
  <si>
    <t>■年齢別要支援介護認定数の割合　</t>
    <rPh sb="1" eb="3">
      <t>ネンレイ</t>
    </rPh>
    <rPh sb="3" eb="4">
      <t>ベツ</t>
    </rPh>
    <rPh sb="4" eb="5">
      <t>ヨウ</t>
    </rPh>
    <rPh sb="5" eb="7">
      <t>シエン</t>
    </rPh>
    <rPh sb="7" eb="9">
      <t>カイゴ</t>
    </rPh>
    <rPh sb="9" eb="11">
      <t>ニンテイ</t>
    </rPh>
    <rPh sb="11" eb="12">
      <t>スウ</t>
    </rPh>
    <rPh sb="13" eb="15">
      <t>ワリアイ</t>
    </rPh>
    <phoneticPr fontId="2"/>
  </si>
  <si>
    <t>高齢者人口と要支援介護認定</t>
    <rPh sb="0" eb="3">
      <t>コウレイシャ</t>
    </rPh>
    <rPh sb="3" eb="5">
      <t>ジンコウ</t>
    </rPh>
    <rPh sb="6" eb="7">
      <t>ヨウ</t>
    </rPh>
    <rPh sb="7" eb="9">
      <t>シエン</t>
    </rPh>
    <rPh sb="9" eb="11">
      <t>カイゴ</t>
    </rPh>
    <rPh sb="11" eb="13">
      <t>ニンテイ</t>
    </rPh>
    <phoneticPr fontId="2"/>
  </si>
  <si>
    <t>要支援　　　・介護　　認定数（人）</t>
    <rPh sb="0" eb="3">
      <t>ヨウシエン</t>
    </rPh>
    <rPh sb="7" eb="9">
      <t>カイゴ</t>
    </rPh>
    <rPh sb="11" eb="13">
      <t>ニンテイ</t>
    </rPh>
    <rPh sb="13" eb="14">
      <t>スウ</t>
    </rPh>
    <rPh sb="15" eb="16">
      <t>ニン</t>
    </rPh>
    <phoneticPr fontId="2"/>
  </si>
  <si>
    <t>Ｒ2（2020）</t>
    <phoneticPr fontId="2"/>
  </si>
  <si>
    <t>0～64</t>
    <phoneticPr fontId="2"/>
  </si>
  <si>
    <t>第1回調査：H22（2010）4月　　第2回調査：H25（2013）4月    第3回調査：H29（2017）4月   第4回調査：H30（2018）4月　第5回調査：Ｒ2（2020）4月　</t>
    <rPh sb="0" eb="1">
      <t>ダイ</t>
    </rPh>
    <rPh sb="2" eb="3">
      <t>カイ</t>
    </rPh>
    <rPh sb="3" eb="5">
      <t>チョウサ</t>
    </rPh>
    <rPh sb="16" eb="17">
      <t>ツキ</t>
    </rPh>
    <rPh sb="19" eb="20">
      <t>ダイ</t>
    </rPh>
    <rPh sb="21" eb="22">
      <t>カイ</t>
    </rPh>
    <rPh sb="22" eb="24">
      <t>チョウサ</t>
    </rPh>
    <rPh sb="35" eb="36">
      <t>ツキ</t>
    </rPh>
    <rPh sb="40" eb="41">
      <t>ダイ</t>
    </rPh>
    <rPh sb="42" eb="43">
      <t>カイ</t>
    </rPh>
    <rPh sb="43" eb="45">
      <t>チョウサ</t>
    </rPh>
    <rPh sb="56" eb="57">
      <t>ツキ</t>
    </rPh>
    <rPh sb="60" eb="61">
      <t>ダイ</t>
    </rPh>
    <rPh sb="62" eb="63">
      <t>カイ</t>
    </rPh>
    <rPh sb="63" eb="65">
      <t>チョウサ</t>
    </rPh>
    <rPh sb="76" eb="77">
      <t>ツキ</t>
    </rPh>
    <rPh sb="93" eb="94">
      <t>ツキ</t>
    </rPh>
    <phoneticPr fontId="8"/>
  </si>
  <si>
    <t>65歳以下</t>
    <rPh sb="2" eb="3">
      <t>サイ</t>
    </rPh>
    <rPh sb="3" eb="5">
      <t>イカ</t>
    </rPh>
    <phoneticPr fontId="8"/>
  </si>
  <si>
    <t>4・1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</si>
  <si>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</si>
  <si>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</si>
  <si>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</si>
  <si>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</si>
  <si>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85〜</t>
    <phoneticPr fontId="2"/>
  </si>
  <si>
    <t>①</t>
    <phoneticPr fontId="8"/>
  </si>
  <si>
    <t>②</t>
    <phoneticPr fontId="2"/>
  </si>
  <si>
    <t>③</t>
    <phoneticPr fontId="8"/>
  </si>
  <si>
    <t>■八木山地区の人口と要支援介護認定の推移</t>
    <rPh sb="1" eb="3">
      <t>ヤギ</t>
    </rPh>
    <rPh sb="3" eb="4">
      <t>ヤマ</t>
    </rPh>
    <rPh sb="4" eb="6">
      <t>チク</t>
    </rPh>
    <rPh sb="7" eb="9">
      <t>ジンコウ</t>
    </rPh>
    <rPh sb="18" eb="20">
      <t>スイイ</t>
    </rPh>
    <phoneticPr fontId="8"/>
  </si>
  <si>
    <t>八木山認定割合（％）</t>
    <rPh sb="0" eb="3">
      <t>ヤギヤマ</t>
    </rPh>
    <rPh sb="3" eb="5">
      <t>ニンテイ</t>
    </rPh>
    <rPh sb="5" eb="7">
      <t>ワリアイ</t>
    </rPh>
    <phoneticPr fontId="2"/>
  </si>
  <si>
    <t>2020年　　　　　　　　各務原市</t>
    <rPh sb="4" eb="5">
      <t>ネン</t>
    </rPh>
    <rPh sb="13" eb="17">
      <t>カカミガハラシ</t>
    </rPh>
    <phoneticPr fontId="2"/>
  </si>
  <si>
    <t>年齢区分　　R2(2020)年4月1日</t>
    <rPh sb="0" eb="2">
      <t>ネンレイ</t>
    </rPh>
    <rPh sb="2" eb="4">
      <t>クブン</t>
    </rPh>
    <rPh sb="14" eb="15">
      <t>ネン</t>
    </rPh>
    <rPh sb="16" eb="17">
      <t>ツキ</t>
    </rPh>
    <rPh sb="18" eb="19">
      <t>ニチ</t>
    </rPh>
    <phoneticPr fontId="2"/>
  </si>
  <si>
    <t>75〜79</t>
    <phoneticPr fontId="2"/>
  </si>
  <si>
    <t>80〜84</t>
    <phoneticPr fontId="2"/>
  </si>
  <si>
    <t>65〜69</t>
    <phoneticPr fontId="2"/>
  </si>
  <si>
    <t>70〜74</t>
    <phoneticPr fontId="2"/>
  </si>
  <si>
    <t>要支援・介護 　　　    認定割合（％）</t>
    <rPh sb="0" eb="3">
      <t>ヨウシエン</t>
    </rPh>
    <rPh sb="4" eb="6">
      <t>カイゴ</t>
    </rPh>
    <rPh sb="14" eb="16">
      <t>ニンテイ</t>
    </rPh>
    <rPh sb="16" eb="18">
      <t>ワリアイ</t>
    </rPh>
    <phoneticPr fontId="2"/>
  </si>
  <si>
    <t xml:space="preserve">2018年全国      </t>
    <rPh sb="4" eb="5">
      <t>ネン</t>
    </rPh>
    <rPh sb="5" eb="7">
      <t>ゼンコク</t>
    </rPh>
    <phoneticPr fontId="2"/>
  </si>
  <si>
    <t>減少を続けてきた人口が、5,000人を下回る。　　　</t>
    <rPh sb="0" eb="2">
      <t>ゲンショウ</t>
    </rPh>
    <rPh sb="3" eb="4">
      <t>ツヅ</t>
    </rPh>
    <rPh sb="8" eb="10">
      <t>ジンコウ</t>
    </rPh>
    <rPh sb="17" eb="18">
      <t>ニン</t>
    </rPh>
    <rPh sb="19" eb="21">
      <t>シタマワ</t>
    </rPh>
    <phoneticPr fontId="2"/>
  </si>
  <si>
    <t>又、世帯数が予想より早く、2,012世帯に到達。</t>
    <rPh sb="18" eb="20">
      <t>セタイ</t>
    </rPh>
    <rPh sb="21" eb="23">
      <t>トウタツ</t>
    </rPh>
    <phoneticPr fontId="2"/>
  </si>
  <si>
    <t>要介護支援認定数は261人で65歳以上人口に対する</t>
    <rPh sb="0" eb="1">
      <t>ヨウ</t>
    </rPh>
    <rPh sb="1" eb="3">
      <t>カイゴ</t>
    </rPh>
    <rPh sb="3" eb="5">
      <t>シエン</t>
    </rPh>
    <rPh sb="5" eb="7">
      <t>ニンテイ</t>
    </rPh>
    <rPh sb="7" eb="8">
      <t>スウ</t>
    </rPh>
    <rPh sb="12" eb="13">
      <t>ニン</t>
    </rPh>
    <rPh sb="16" eb="17">
      <t>サイ</t>
    </rPh>
    <rPh sb="17" eb="19">
      <t>イジョウ</t>
    </rPh>
    <rPh sb="19" eb="21">
      <t>ジンコウ</t>
    </rPh>
    <rPh sb="22" eb="23">
      <t>タイ</t>
    </rPh>
    <phoneticPr fontId="2"/>
  </si>
  <si>
    <t>※厚生労働省の各年齢別10年死亡率デ－タを 基に</t>
    <rPh sb="1" eb="3">
      <t>コウセイ</t>
    </rPh>
    <rPh sb="3" eb="5">
      <t>ロウドウ</t>
    </rPh>
    <rPh sb="5" eb="6">
      <t>ショウ</t>
    </rPh>
    <rPh sb="7" eb="9">
      <t>カクネン</t>
    </rPh>
    <rPh sb="9" eb="10">
      <t>レイ</t>
    </rPh>
    <rPh sb="10" eb="11">
      <t>ベツ</t>
    </rPh>
    <rPh sb="13" eb="14">
      <t>ネン</t>
    </rPh>
    <rPh sb="14" eb="17">
      <t>シボウリツ</t>
    </rPh>
    <phoneticPr fontId="8"/>
  </si>
  <si>
    <t xml:space="preserve"> 　死亡者数を計算加味する。</t>
    <rPh sb="7" eb="9">
      <t>ケイサン</t>
    </rPh>
    <rPh sb="9" eb="11">
      <t>カミ</t>
    </rPh>
    <phoneticPr fontId="8"/>
  </si>
  <si>
    <t>65歳以上の高齢者は2,080人で高齢化率は42.4%に</t>
    <rPh sb="2" eb="5">
      <t>サイイジョウ</t>
    </rPh>
    <rPh sb="6" eb="9">
      <t>コウレイシャ</t>
    </rPh>
    <rPh sb="15" eb="16">
      <t>ニン</t>
    </rPh>
    <rPh sb="17" eb="20">
      <t>コウレイカ</t>
    </rPh>
    <rPh sb="20" eb="21">
      <t>リツ</t>
    </rPh>
    <phoneticPr fontId="2"/>
  </si>
  <si>
    <t>割合は12.5％で各務原市の15.6％や全国平均の</t>
    <rPh sb="9" eb="13">
      <t>カカミガハラシ</t>
    </rPh>
    <rPh sb="20" eb="22">
      <t>ゼンコク</t>
    </rPh>
    <rPh sb="22" eb="24">
      <t>ヘイキン</t>
    </rPh>
    <phoneticPr fontId="2"/>
  </si>
  <si>
    <t>17.8％に比較して低い。</t>
    <phoneticPr fontId="2"/>
  </si>
  <si>
    <t>80歳以上では急速に認定割合が高くなり、85歳以上</t>
    <rPh sb="2" eb="3">
      <t>サイ</t>
    </rPh>
    <rPh sb="3" eb="5">
      <t>イジョウ</t>
    </rPh>
    <rPh sb="7" eb="9">
      <t>キュウソク</t>
    </rPh>
    <rPh sb="10" eb="12">
      <t>ニンテイ</t>
    </rPh>
    <rPh sb="12" eb="14">
      <t>ワリアイ</t>
    </rPh>
    <rPh sb="15" eb="16">
      <t>タカ</t>
    </rPh>
    <rPh sb="22" eb="23">
      <t>サイ</t>
    </rPh>
    <rPh sb="23" eb="25">
      <t>イジョウ</t>
    </rPh>
    <phoneticPr fontId="2"/>
  </si>
  <si>
    <t>では56％が認定者となっている。</t>
    <rPh sb="6" eb="8">
      <t>ニンテイ</t>
    </rPh>
    <rPh sb="8" eb="9">
      <t>シャ</t>
    </rPh>
    <phoneticPr fontId="2"/>
  </si>
  <si>
    <t xml:space="preserve"> 65歳以上：41,406人　　　　　　　　　　　　　　　　　認定数：　　6,476人</t>
    <rPh sb="3" eb="6">
      <t>サイイジョウ</t>
    </rPh>
    <rPh sb="13" eb="14">
      <t>ニン</t>
    </rPh>
    <rPh sb="31" eb="33">
      <t>ニンテイ</t>
    </rPh>
    <rPh sb="33" eb="34">
      <t>スウ</t>
    </rPh>
    <rPh sb="42" eb="43">
      <t>ニン</t>
    </rPh>
    <phoneticPr fontId="2"/>
  </si>
  <si>
    <t>　　　　　　55～64歳:6%(年0.6%)    65～74歳:15%(年1.5%)</t>
    <rPh sb="11" eb="12">
      <t>サイ</t>
    </rPh>
    <rPh sb="16" eb="17">
      <t>ネン</t>
    </rPh>
    <phoneticPr fontId="8"/>
  </si>
  <si>
    <t>　　　　　　75～84歳:40%(年4.0%)  85～94歳:85%(年8.5%)</t>
    <rPh sb="11" eb="12">
      <t>サイ</t>
    </rPh>
    <rPh sb="17" eb="18">
      <t>ネン</t>
    </rPh>
    <phoneticPr fontId="8"/>
  </si>
  <si>
    <t>到達したが、ここ数年をピークに以後は横ばい予想。</t>
    <rPh sb="8" eb="10">
      <t>スウネン</t>
    </rPh>
    <rPh sb="15" eb="17">
      <t>イゴ</t>
    </rPh>
    <rPh sb="18" eb="19">
      <t>ヨコ</t>
    </rPh>
    <rPh sb="21" eb="23">
      <t>ヨソウ</t>
    </rPh>
    <phoneticPr fontId="2"/>
  </si>
  <si>
    <t>認定　　　　　割合（％）</t>
    <rPh sb="0" eb="2">
      <t>ニンテイ</t>
    </rPh>
    <rPh sb="7" eb="9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</si>
</sst>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_);[Red]\(0\)"/>
    <numFmt numFmtId="178" formatCode="0_ "/>
    <numFmt numFmtId="179" formatCode="0.00_);\(0.00\)"/>
    <numFmt numFmtId="180" formatCode="0_);\(0\)"/>
    <numFmt numFmtId="181" formatCode="#,##0_);\(#,##0\)"/>
    <numFmt numFmtId="182" formatCode="0.0%"/>
    <numFmt numFmtId="183" formatCode="#,##0_ ;[Red]\-#,##0\ "/>
    <numFmt numFmtId="184" formatCode="0.0_ "/>
    <numFmt numFmtId="185" formatCode="0.0_);[Red]\(0.0\)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theme="4" tint="0.79998168889431442"/>
      </patternFill>
    </fill>
    <fill>
      <patternFill patternType="gray0625">
        <bgColor rgb="FFCCFF99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2" fillId="7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 wrapText="1" shrinkToFit="1"/>
    </xf>
    <xf numFmtId="0" fontId="12" fillId="7" borderId="16" xfId="0" applyFont="1" applyFill="1" applyBorder="1" applyAlignment="1">
      <alignment horizontal="center" vertical="center" wrapText="1" shrinkToFit="1"/>
    </xf>
    <xf numFmtId="0" fontId="12" fillId="7" borderId="9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/>
    </xf>
    <xf numFmtId="38" fontId="9" fillId="0" borderId="60" xfId="1" applyFont="1" applyBorder="1" applyAlignment="1">
      <alignment horizontal="center" vertical="center"/>
    </xf>
    <xf numFmtId="38" fontId="9" fillId="0" borderId="47" xfId="1" applyFont="1" applyBorder="1" applyAlignment="1">
      <alignment horizontal="center" vertical="center"/>
    </xf>
    <xf numFmtId="180" fontId="9" fillId="0" borderId="47" xfId="0" applyNumberFormat="1" applyFont="1" applyBorder="1" applyAlignment="1">
      <alignment horizontal="center" vertical="center"/>
    </xf>
    <xf numFmtId="38" fontId="9" fillId="0" borderId="44" xfId="1" applyFont="1" applyBorder="1" applyAlignment="1">
      <alignment horizontal="center" vertical="center"/>
    </xf>
    <xf numFmtId="38" fontId="9" fillId="0" borderId="45" xfId="1" applyFont="1" applyFill="1" applyBorder="1" applyAlignment="1">
      <alignment horizontal="center" vertical="center"/>
    </xf>
    <xf numFmtId="179" fontId="9" fillId="0" borderId="44" xfId="0" applyNumberFormat="1" applyFont="1" applyBorder="1" applyAlignment="1">
      <alignment horizontal="center" vertical="center"/>
    </xf>
    <xf numFmtId="38" fontId="9" fillId="0" borderId="45" xfId="1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178" fontId="9" fillId="0" borderId="29" xfId="0" applyNumberFormat="1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 vertical="center"/>
    </xf>
    <xf numFmtId="9" fontId="9" fillId="0" borderId="44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9" fontId="9" fillId="0" borderId="45" xfId="0" applyNumberFormat="1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13" fillId="0" borderId="57" xfId="2" applyFont="1" applyFill="1" applyBorder="1" applyAlignment="1">
      <alignment horizontal="center" vertical="center"/>
    </xf>
    <xf numFmtId="38" fontId="9" fillId="0" borderId="56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13" fillId="2" borderId="57" xfId="2" applyFont="1" applyFill="1" applyBorder="1" applyAlignment="1">
      <alignment horizontal="center" vertical="center"/>
    </xf>
    <xf numFmtId="38" fontId="9" fillId="2" borderId="56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/>
    </xf>
    <xf numFmtId="180" fontId="9" fillId="2" borderId="16" xfId="0" applyNumberFormat="1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/>
    </xf>
    <xf numFmtId="38" fontId="9" fillId="2" borderId="7" xfId="1" applyFont="1" applyFill="1" applyBorder="1" applyAlignment="1">
      <alignment horizontal="center" vertical="center"/>
    </xf>
    <xf numFmtId="179" fontId="9" fillId="2" borderId="9" xfId="0" applyNumberFormat="1" applyFont="1" applyFill="1" applyBorder="1" applyAlignment="1">
      <alignment horizontal="center" vertical="center"/>
    </xf>
    <xf numFmtId="9" fontId="9" fillId="2" borderId="8" xfId="0" applyNumberFormat="1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/>
    </xf>
    <xf numFmtId="9" fontId="9" fillId="2" borderId="29" xfId="0" applyNumberFormat="1" applyFont="1" applyFill="1" applyBorder="1" applyAlignment="1">
      <alignment horizontal="center" vertical="center"/>
    </xf>
    <xf numFmtId="180" fontId="9" fillId="2" borderId="8" xfId="0" applyNumberFormat="1" applyFont="1" applyFill="1" applyBorder="1" applyAlignment="1">
      <alignment horizontal="center" vertical="center"/>
    </xf>
    <xf numFmtId="9" fontId="9" fillId="2" borderId="44" xfId="0" applyNumberFormat="1" applyFont="1" applyFill="1" applyBorder="1" applyAlignment="1">
      <alignment horizontal="center" vertical="center"/>
    </xf>
    <xf numFmtId="177" fontId="9" fillId="3" borderId="17" xfId="0" applyNumberFormat="1" applyFont="1" applyFill="1" applyBorder="1" applyAlignment="1">
      <alignment horizontal="center" vertical="center"/>
    </xf>
    <xf numFmtId="9" fontId="9" fillId="2" borderId="45" xfId="0" applyNumberFormat="1" applyFont="1" applyFill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8" borderId="6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177" fontId="9" fillId="2" borderId="17" xfId="0" applyNumberFormat="1" applyFont="1" applyFill="1" applyBorder="1" applyAlignment="1">
      <alignment horizontal="center" vertical="center"/>
    </xf>
    <xf numFmtId="38" fontId="9" fillId="6" borderId="55" xfId="1" applyFont="1" applyFill="1" applyBorder="1" applyAlignment="1">
      <alignment horizontal="center" vertical="center"/>
    </xf>
    <xf numFmtId="38" fontId="9" fillId="6" borderId="35" xfId="1" applyFont="1" applyFill="1" applyBorder="1" applyAlignment="1">
      <alignment horizontal="center" vertical="center"/>
    </xf>
    <xf numFmtId="183" fontId="9" fillId="6" borderId="35" xfId="1" applyNumberFormat="1" applyFont="1" applyFill="1" applyBorder="1" applyAlignment="1">
      <alignment horizontal="center" vertical="center"/>
    </xf>
    <xf numFmtId="38" fontId="9" fillId="6" borderId="12" xfId="1" applyFont="1" applyFill="1" applyBorder="1" applyAlignment="1">
      <alignment horizontal="center" vertical="center"/>
    </xf>
    <xf numFmtId="38" fontId="9" fillId="6" borderId="10" xfId="1" applyFont="1" applyFill="1" applyBorder="1" applyAlignment="1">
      <alignment horizontal="center" vertical="center"/>
    </xf>
    <xf numFmtId="179" fontId="9" fillId="6" borderId="12" xfId="0" applyNumberFormat="1" applyFont="1" applyFill="1" applyBorder="1" applyAlignment="1">
      <alignment horizontal="center" vertical="center"/>
    </xf>
    <xf numFmtId="9" fontId="9" fillId="6" borderId="35" xfId="0" applyNumberFormat="1" applyFont="1" applyFill="1" applyBorder="1" applyAlignment="1">
      <alignment horizontal="center" vertical="center"/>
    </xf>
    <xf numFmtId="183" fontId="9" fillId="6" borderId="11" xfId="1" applyNumberFormat="1" applyFont="1" applyFill="1" applyBorder="1" applyAlignment="1">
      <alignment horizontal="center" vertical="center"/>
    </xf>
    <xf numFmtId="9" fontId="9" fillId="6" borderId="11" xfId="0" applyNumberFormat="1" applyFont="1" applyFill="1" applyBorder="1" applyAlignment="1">
      <alignment horizontal="center" vertical="center"/>
    </xf>
    <xf numFmtId="9" fontId="9" fillId="6" borderId="12" xfId="0" applyNumberFormat="1" applyFont="1" applyFill="1" applyBorder="1" applyAlignment="1">
      <alignment horizontal="center" vertical="center"/>
    </xf>
    <xf numFmtId="177" fontId="9" fillId="6" borderId="18" xfId="1" applyNumberFormat="1" applyFont="1" applyFill="1" applyBorder="1" applyAlignment="1">
      <alignment horizontal="center" vertical="center"/>
    </xf>
    <xf numFmtId="9" fontId="9" fillId="6" borderId="10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81" fontId="9" fillId="0" borderId="54" xfId="1" applyNumberFormat="1" applyFont="1" applyBorder="1" applyAlignment="1">
      <alignment horizontal="center" vertical="center"/>
    </xf>
    <xf numFmtId="181" fontId="9" fillId="0" borderId="21" xfId="1" applyNumberFormat="1" applyFont="1" applyBorder="1" applyAlignment="1">
      <alignment horizontal="center" vertical="center"/>
    </xf>
    <xf numFmtId="181" fontId="9" fillId="0" borderId="3" xfId="1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1" xfId="0" applyFont="1" applyBorder="1" applyAlignment="1">
      <alignment horizontal="center"/>
    </xf>
    <xf numFmtId="38" fontId="9" fillId="0" borderId="28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40" fontId="9" fillId="0" borderId="25" xfId="1" applyNumberFormat="1" applyFont="1" applyBorder="1" applyAlignment="1">
      <alignment horizontal="center" vertical="center"/>
    </xf>
    <xf numFmtId="182" fontId="9" fillId="0" borderId="25" xfId="1" applyNumberFormat="1" applyFont="1" applyBorder="1" applyAlignment="1">
      <alignment horizontal="center" vertical="center"/>
    </xf>
    <xf numFmtId="182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9" fontId="9" fillId="0" borderId="25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38" fontId="9" fillId="0" borderId="25" xfId="1" applyFont="1" applyFill="1" applyBorder="1" applyAlignment="1">
      <alignment horizontal="center" vertical="center"/>
    </xf>
    <xf numFmtId="38" fontId="9" fillId="0" borderId="26" xfId="1" applyFont="1" applyFill="1" applyBorder="1" applyAlignment="1">
      <alignment horizontal="center" vertical="center"/>
    </xf>
    <xf numFmtId="38" fontId="9" fillId="0" borderId="41" xfId="1" applyFont="1" applyFill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40" fontId="9" fillId="0" borderId="29" xfId="1" applyNumberFormat="1" applyFont="1" applyBorder="1" applyAlignment="1">
      <alignment horizontal="center" vertical="center"/>
    </xf>
    <xf numFmtId="182" fontId="9" fillId="0" borderId="29" xfId="1" applyNumberFormat="1" applyFont="1" applyBorder="1" applyAlignment="1">
      <alignment horizontal="center" vertical="center"/>
    </xf>
    <xf numFmtId="182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9" fontId="9" fillId="0" borderId="44" xfId="0" applyNumberFormat="1" applyFont="1" applyFill="1" applyBorder="1" applyAlignment="1">
      <alignment horizontal="center" vertical="center"/>
    </xf>
    <xf numFmtId="38" fontId="9" fillId="0" borderId="50" xfId="1" applyFont="1" applyBorder="1" applyAlignment="1">
      <alignment horizontal="center" vertical="center"/>
    </xf>
    <xf numFmtId="38" fontId="9" fillId="0" borderId="53" xfId="1" applyFont="1" applyBorder="1" applyAlignment="1">
      <alignment horizontal="center" vertical="center"/>
    </xf>
    <xf numFmtId="40" fontId="9" fillId="0" borderId="53" xfId="1" applyNumberFormat="1" applyFont="1" applyBorder="1" applyAlignment="1">
      <alignment horizontal="center" vertical="center"/>
    </xf>
    <xf numFmtId="182" fontId="9" fillId="0" borderId="53" xfId="1" applyNumberFormat="1" applyFont="1" applyBorder="1" applyAlignment="1">
      <alignment horizontal="center" vertical="center"/>
    </xf>
    <xf numFmtId="182" fontId="9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9" fontId="9" fillId="0" borderId="53" xfId="0" applyNumberFormat="1" applyFont="1" applyBorder="1" applyAlignment="1">
      <alignment horizontal="center" vertical="center"/>
    </xf>
    <xf numFmtId="182" fontId="9" fillId="0" borderId="51" xfId="0" applyNumberFormat="1" applyFont="1" applyBorder="1" applyAlignment="1">
      <alignment horizontal="center" vertical="center"/>
    </xf>
    <xf numFmtId="38" fontId="9" fillId="0" borderId="46" xfId="1" applyFont="1" applyBorder="1" applyAlignment="1">
      <alignment horizontal="center" vertical="center"/>
    </xf>
    <xf numFmtId="38" fontId="9" fillId="0" borderId="52" xfId="1" applyFont="1" applyBorder="1" applyAlignment="1">
      <alignment horizontal="center" vertical="center"/>
    </xf>
    <xf numFmtId="38" fontId="9" fillId="4" borderId="28" xfId="1" applyFont="1" applyFill="1" applyBorder="1" applyAlignment="1">
      <alignment horizontal="center" vertical="center"/>
    </xf>
    <xf numFmtId="38" fontId="9" fillId="4" borderId="25" xfId="1" applyFont="1" applyFill="1" applyBorder="1" applyAlignment="1">
      <alignment horizontal="center" vertical="center"/>
    </xf>
    <xf numFmtId="40" fontId="9" fillId="4" borderId="25" xfId="1" applyNumberFormat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9" fontId="9" fillId="4" borderId="25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9" fillId="5" borderId="28" xfId="1" applyFont="1" applyFill="1" applyBorder="1" applyAlignment="1">
      <alignment horizontal="center" vertical="center"/>
    </xf>
    <xf numFmtId="38" fontId="9" fillId="5" borderId="25" xfId="1" applyFont="1" applyFill="1" applyBorder="1" applyAlignment="1">
      <alignment horizontal="center" vertical="center"/>
    </xf>
    <xf numFmtId="40" fontId="9" fillId="5" borderId="25" xfId="1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9" fontId="9" fillId="5" borderId="25" xfId="0" applyNumberFormat="1" applyFont="1" applyFill="1" applyBorder="1" applyAlignment="1">
      <alignment horizontal="center" vertical="center"/>
    </xf>
    <xf numFmtId="38" fontId="9" fillId="5" borderId="24" xfId="1" applyFont="1" applyFill="1" applyBorder="1" applyAlignment="1">
      <alignment horizontal="center" vertical="center"/>
    </xf>
    <xf numFmtId="182" fontId="9" fillId="5" borderId="25" xfId="0" applyNumberFormat="1" applyFont="1" applyFill="1" applyBorder="1" applyAlignment="1">
      <alignment horizontal="center" vertical="center"/>
    </xf>
    <xf numFmtId="38" fontId="9" fillId="5" borderId="26" xfId="1" applyFont="1" applyFill="1" applyBorder="1" applyAlignment="1">
      <alignment horizontal="center" vertical="center"/>
    </xf>
    <xf numFmtId="182" fontId="9" fillId="5" borderId="41" xfId="0" applyNumberFormat="1" applyFont="1" applyFill="1" applyBorder="1" applyAlignment="1">
      <alignment horizontal="center" vertical="center"/>
    </xf>
    <xf numFmtId="38" fontId="9" fillId="5" borderId="45" xfId="1" applyFont="1" applyFill="1" applyBorder="1" applyAlignment="1">
      <alignment horizontal="center" vertical="center"/>
    </xf>
    <xf numFmtId="38" fontId="9" fillId="5" borderId="29" xfId="1" applyFont="1" applyFill="1" applyBorder="1" applyAlignment="1">
      <alignment horizontal="center" vertical="center"/>
    </xf>
    <xf numFmtId="40" fontId="9" fillId="5" borderId="29" xfId="1" applyNumberFormat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9" fontId="9" fillId="5" borderId="29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38" fontId="9" fillId="5" borderId="15" xfId="1" applyFont="1" applyFill="1" applyBorder="1" applyAlignment="1">
      <alignment horizontal="center" vertical="center"/>
    </xf>
    <xf numFmtId="182" fontId="9" fillId="5" borderId="29" xfId="0" applyNumberFormat="1" applyFont="1" applyFill="1" applyBorder="1" applyAlignment="1">
      <alignment horizontal="center" vertical="center"/>
    </xf>
    <xf numFmtId="38" fontId="9" fillId="5" borderId="59" xfId="1" applyFont="1" applyFill="1" applyBorder="1" applyAlignment="1">
      <alignment horizontal="center" vertical="center"/>
    </xf>
    <xf numFmtId="182" fontId="9" fillId="5" borderId="44" xfId="0" applyNumberFormat="1" applyFont="1" applyFill="1" applyBorder="1" applyAlignment="1">
      <alignment horizontal="center" vertical="center"/>
    </xf>
    <xf numFmtId="38" fontId="14" fillId="0" borderId="7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182" fontId="14" fillId="0" borderId="8" xfId="1" applyNumberFormat="1" applyFont="1" applyBorder="1" applyAlignment="1">
      <alignment horizontal="center" vertical="center"/>
    </xf>
    <xf numFmtId="182" fontId="14" fillId="0" borderId="8" xfId="0" applyNumberFormat="1" applyFont="1" applyBorder="1" applyAlignment="1">
      <alignment horizontal="center" vertical="center"/>
    </xf>
    <xf numFmtId="9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82" fontId="14" fillId="0" borderId="9" xfId="0" applyNumberFormat="1" applyFont="1" applyFill="1" applyBorder="1" applyAlignment="1">
      <alignment horizontal="center" vertical="center"/>
    </xf>
    <xf numFmtId="38" fontId="14" fillId="0" borderId="17" xfId="1" applyFont="1" applyBorder="1" applyAlignment="1">
      <alignment horizontal="center" vertical="center"/>
    </xf>
    <xf numFmtId="182" fontId="14" fillId="5" borderId="8" xfId="0" applyNumberFormat="1" applyFont="1" applyFill="1" applyBorder="1" applyAlignment="1">
      <alignment horizontal="center" vertical="center"/>
    </xf>
    <xf numFmtId="38" fontId="14" fillId="0" borderId="57" xfId="1" applyFont="1" applyBorder="1" applyAlignment="1">
      <alignment horizontal="center" vertical="center"/>
    </xf>
    <xf numFmtId="182" fontId="14" fillId="5" borderId="9" xfId="0" applyNumberFormat="1" applyFont="1" applyFill="1" applyBorder="1" applyAlignment="1">
      <alignment horizontal="center" vertical="center"/>
    </xf>
    <xf numFmtId="38" fontId="9" fillId="0" borderId="50" xfId="1" applyFont="1" applyFill="1" applyBorder="1" applyAlignment="1">
      <alignment horizontal="center" vertical="center"/>
    </xf>
    <xf numFmtId="38" fontId="9" fillId="0" borderId="53" xfId="1" applyFont="1" applyFill="1" applyBorder="1" applyAlignment="1">
      <alignment horizontal="center" vertical="center"/>
    </xf>
    <xf numFmtId="40" fontId="9" fillId="0" borderId="53" xfId="1" applyNumberFormat="1" applyFont="1" applyFill="1" applyBorder="1" applyAlignment="1">
      <alignment horizontal="center" vertical="center"/>
    </xf>
    <xf numFmtId="9" fontId="9" fillId="0" borderId="53" xfId="0" applyNumberFormat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/>
    </xf>
    <xf numFmtId="182" fontId="9" fillId="0" borderId="51" xfId="0" applyNumberFormat="1" applyFont="1" applyFill="1" applyBorder="1" applyAlignment="1">
      <alignment horizontal="center" vertical="center"/>
    </xf>
    <xf numFmtId="9" fontId="9" fillId="4" borderId="53" xfId="0" applyNumberFormat="1" applyFont="1" applyFill="1" applyBorder="1" applyAlignment="1">
      <alignment horizontal="center" vertical="center"/>
    </xf>
    <xf numFmtId="9" fontId="9" fillId="4" borderId="51" xfId="0" applyNumberFormat="1" applyFont="1" applyFill="1" applyBorder="1" applyAlignment="1">
      <alignment horizontal="center" vertical="center"/>
    </xf>
    <xf numFmtId="38" fontId="12" fillId="0" borderId="28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/>
    </xf>
    <xf numFmtId="40" fontId="9" fillId="0" borderId="25" xfId="1" applyNumberFormat="1" applyFont="1" applyFill="1" applyBorder="1" applyAlignment="1">
      <alignment horizontal="center" vertical="center"/>
    </xf>
    <xf numFmtId="9" fontId="9" fillId="0" borderId="25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9" fontId="9" fillId="4" borderId="41" xfId="0" applyNumberFormat="1" applyFont="1" applyFill="1" applyBorder="1" applyAlignment="1">
      <alignment horizontal="center" vertical="center"/>
    </xf>
    <xf numFmtId="0" fontId="9" fillId="0" borderId="33" xfId="0" applyFont="1" applyBorder="1" applyAlignment="1"/>
    <xf numFmtId="0" fontId="9" fillId="0" borderId="36" xfId="0" applyFont="1" applyBorder="1" applyAlignment="1"/>
    <xf numFmtId="0" fontId="9" fillId="0" borderId="32" xfId="0" applyFont="1" applyBorder="1" applyAlignment="1"/>
    <xf numFmtId="0" fontId="16" fillId="0" borderId="2" xfId="0" applyFont="1" applyBorder="1"/>
    <xf numFmtId="0" fontId="16" fillId="0" borderId="0" xfId="0" applyFont="1"/>
    <xf numFmtId="0" fontId="17" fillId="0" borderId="0" xfId="0" applyFont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top"/>
    </xf>
    <xf numFmtId="0" fontId="11" fillId="7" borderId="60" xfId="0" applyFont="1" applyFill="1" applyBorder="1" applyAlignment="1">
      <alignment horizontal="center" vertical="top"/>
    </xf>
    <xf numFmtId="0" fontId="11" fillId="7" borderId="63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/>
    </xf>
    <xf numFmtId="49" fontId="9" fillId="9" borderId="19" xfId="0" applyNumberFormat="1" applyFont="1" applyFill="1" applyBorder="1" applyAlignment="1">
      <alignment horizontal="center"/>
    </xf>
    <xf numFmtId="49" fontId="9" fillId="9" borderId="15" xfId="0" applyNumberFormat="1" applyFont="1" applyFill="1" applyBorder="1" applyAlignment="1">
      <alignment horizontal="center" vertical="top"/>
    </xf>
    <xf numFmtId="49" fontId="9" fillId="9" borderId="59" xfId="0" applyNumberFormat="1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3" fillId="0" borderId="45" xfId="2" applyFont="1" applyFill="1" applyBorder="1" applyAlignment="1">
      <alignment horizontal="center" vertical="center" textRotation="255" wrapText="1"/>
    </xf>
    <xf numFmtId="0" fontId="13" fillId="0" borderId="7" xfId="2" applyFont="1" applyFill="1" applyBorder="1" applyAlignment="1">
      <alignment horizontal="center" vertical="center" textRotation="255" wrapText="1"/>
    </xf>
    <xf numFmtId="0" fontId="12" fillId="7" borderId="40" xfId="0" applyFont="1" applyFill="1" applyBorder="1" applyAlignment="1">
      <alignment horizontal="center" vertical="center" wrapText="1" shrinkToFit="1"/>
    </xf>
    <xf numFmtId="0" fontId="12" fillId="7" borderId="44" xfId="0" applyFont="1" applyFill="1" applyBorder="1" applyAlignment="1">
      <alignment horizontal="center" vertical="center" wrapText="1" shrinkToFit="1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/>
    </xf>
    <xf numFmtId="49" fontId="9" fillId="4" borderId="41" xfId="0" applyNumberFormat="1" applyFont="1" applyFill="1" applyBorder="1" applyAlignment="1">
      <alignment horizontal="center" vertical="center"/>
    </xf>
    <xf numFmtId="49" fontId="9" fillId="5" borderId="26" xfId="0" applyNumberFormat="1" applyFont="1" applyFill="1" applyBorder="1" applyAlignment="1">
      <alignment horizontal="center" vertical="center"/>
    </xf>
    <xf numFmtId="49" fontId="9" fillId="5" borderId="41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9" fontId="14" fillId="0" borderId="57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4" xfId="0" applyFont="1" applyBorder="1" applyAlignment="1"/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0" fillId="0" borderId="24" xfId="0" applyBorder="1"/>
    <xf numFmtId="0" fontId="0" fillId="0" borderId="0" xfId="0" applyBorder="1"/>
    <xf numFmtId="0" fontId="0" fillId="0" borderId="27" xfId="0" applyBorder="1"/>
    <xf numFmtId="0" fontId="11" fillId="0" borderId="0" xfId="0" applyFont="1" applyBorder="1"/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5" fillId="0" borderId="58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38" fontId="15" fillId="0" borderId="24" xfId="1" applyFont="1" applyBorder="1" applyAlignment="1">
      <alignment horizontal="left" vertical="center"/>
    </xf>
    <xf numFmtId="38" fontId="15" fillId="0" borderId="0" xfId="1" applyFont="1" applyBorder="1" applyAlignment="1">
      <alignment horizontal="left" vertical="center"/>
    </xf>
    <xf numFmtId="38" fontId="15" fillId="0" borderId="27" xfId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8" fontId="20" fillId="0" borderId="59" xfId="1" applyFont="1" applyFill="1" applyBorder="1" applyAlignment="1">
      <alignment horizontal="center" vertical="center"/>
    </xf>
    <xf numFmtId="38" fontId="20" fillId="0" borderId="29" xfId="1" applyFont="1" applyFill="1" applyBorder="1" applyAlignment="1">
      <alignment horizontal="center" vertical="center"/>
    </xf>
    <xf numFmtId="38" fontId="20" fillId="0" borderId="47" xfId="1" applyFont="1" applyFill="1" applyBorder="1" applyAlignment="1">
      <alignment horizontal="center" vertical="center"/>
    </xf>
    <xf numFmtId="38" fontId="20" fillId="0" borderId="6" xfId="1" applyFont="1" applyFill="1" applyBorder="1" applyAlignment="1">
      <alignment horizontal="center" vertical="center"/>
    </xf>
    <xf numFmtId="0" fontId="20" fillId="0" borderId="57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184" fontId="20" fillId="0" borderId="57" xfId="0" applyNumberFormat="1" applyFont="1" applyBorder="1" applyAlignment="1">
      <alignment horizontal="center" vertical="center"/>
    </xf>
    <xf numFmtId="184" fontId="20" fillId="0" borderId="8" xfId="0" applyNumberFormat="1" applyFont="1" applyBorder="1" applyAlignment="1">
      <alignment horizontal="center" vertical="center"/>
    </xf>
    <xf numFmtId="184" fontId="20" fillId="0" borderId="16" xfId="0" applyNumberFormat="1" applyFont="1" applyBorder="1" applyAlignment="1">
      <alignment horizontal="center" vertical="center"/>
    </xf>
    <xf numFmtId="184" fontId="20" fillId="0" borderId="51" xfId="0" applyNumberFormat="1" applyFont="1" applyBorder="1" applyAlignment="1">
      <alignment horizontal="center" vertical="center"/>
    </xf>
    <xf numFmtId="184" fontId="20" fillId="0" borderId="55" xfId="0" applyNumberFormat="1" applyFont="1" applyBorder="1" applyAlignment="1">
      <alignment horizontal="center" vertical="center"/>
    </xf>
    <xf numFmtId="184" fontId="20" fillId="0" borderId="34" xfId="0" applyNumberFormat="1" applyFont="1" applyBorder="1" applyAlignment="1">
      <alignment horizontal="center" vertical="center"/>
    </xf>
    <xf numFmtId="184" fontId="20" fillId="0" borderId="35" xfId="0" applyNumberFormat="1" applyFont="1" applyBorder="1" applyAlignment="1">
      <alignment horizontal="center" vertical="center"/>
    </xf>
    <xf numFmtId="184" fontId="20" fillId="0" borderId="4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185" fontId="11" fillId="0" borderId="3" xfId="0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0" fontId="12" fillId="0" borderId="2" xfId="0" applyFont="1" applyBorder="1"/>
    <xf numFmtId="38" fontId="9" fillId="0" borderId="2" xfId="1" applyFont="1" applyBorder="1" applyAlignment="1">
      <alignment horizontal="left"/>
    </xf>
    <xf numFmtId="0" fontId="9" fillId="0" borderId="2" xfId="0" applyFont="1" applyBorder="1" applyAlignment="1"/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2" fillId="7" borderId="65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CCFF99"/>
      <color rgb="FFCCFF33"/>
      <color rgb="FF99FF33"/>
      <color rgb="FF66FF99"/>
      <color rgb="FFCCFF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view="pageBreakPreview" zoomScale="75" zoomScaleNormal="100" zoomScaleSheetLayoutView="75" workbookViewId="0">
      <selection activeCell="AE12" sqref="AE12"/>
    </sheetView>
  </sheetViews>
  <sheetFormatPr defaultRowHeight="13.5" x14ac:dyDescent="0.15"/>
  <cols>
    <col min="1" max="1" width="7.625" style="2" customWidth="1"/>
    <col min="2" max="2" width="8.125" style="2" customWidth="1"/>
    <col min="3" max="19" width="7.625" customWidth="1"/>
    <col min="20" max="20" width="8.75" customWidth="1"/>
    <col min="21" max="21" width="3.375" customWidth="1"/>
    <col min="22" max="22" width="7.25" customWidth="1"/>
    <col min="23" max="23" width="10.875" customWidth="1"/>
    <col min="24" max="28" width="7.625" customWidth="1"/>
    <col min="29" max="29" width="10.5" customWidth="1"/>
    <col min="30" max="30" width="11.625" customWidth="1"/>
  </cols>
  <sheetData>
    <row r="1" spans="1:30" s="4" customFormat="1" ht="15" customHeight="1" x14ac:dyDescent="0.15">
      <c r="A1" s="315" t="s">
        <v>70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21" t="s">
        <v>53</v>
      </c>
      <c r="Z1" s="321"/>
      <c r="AA1" s="321"/>
      <c r="AB1" s="321"/>
      <c r="AC1" s="321"/>
    </row>
    <row r="2" spans="1:30" s="4" customFormat="1" ht="1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21"/>
      <c r="Z2" s="321"/>
      <c r="AA2" s="321"/>
      <c r="AB2" s="321"/>
      <c r="AC2" s="321"/>
    </row>
    <row r="3" spans="1:30" s="4" customFormat="1" ht="28.5" customHeight="1" x14ac:dyDescent="0.15">
      <c r="A3" s="199" t="s">
        <v>66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5"/>
    </row>
    <row r="4" spans="1:30" s="4" customFormat="1" ht="24.75" customHeight="1" x14ac:dyDescent="0.15">
      <c r="A4" s="314" t="s">
        <v>35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</row>
    <row r="5" spans="1:30" ht="34.5" customHeight="1" x14ac:dyDescent="0.2">
      <c r="A5" s="206" t="s">
        <v>68</v>
      </c>
      <c r="B5" s="207"/>
      <c r="C5" s="195" t="s">
        <v>8</v>
      </c>
      <c r="D5" s="195"/>
      <c r="E5" s="195"/>
      <c r="F5" s="195"/>
      <c r="G5" s="195"/>
      <c r="H5" s="185"/>
      <c r="I5" s="214" t="s">
        <v>9</v>
      </c>
      <c r="J5" s="187" t="s">
        <v>10</v>
      </c>
      <c r="K5" s="7" t="s">
        <v>11</v>
      </c>
      <c r="L5" s="184" t="s">
        <v>2</v>
      </c>
      <c r="M5" s="185"/>
      <c r="N5" s="186" t="s">
        <v>1</v>
      </c>
      <c r="O5" s="185"/>
      <c r="P5" s="210" t="s">
        <v>12</v>
      </c>
      <c r="Q5" s="211"/>
      <c r="R5" s="182" t="s">
        <v>67</v>
      </c>
      <c r="S5" s="180" t="s">
        <v>89</v>
      </c>
      <c r="T5" s="181"/>
      <c r="U5" s="8"/>
      <c r="V5" s="192" t="s">
        <v>13</v>
      </c>
      <c r="W5" s="193"/>
      <c r="X5" s="193"/>
      <c r="Y5" s="193"/>
      <c r="Z5" s="193"/>
      <c r="AA5" s="193"/>
      <c r="AB5" s="193"/>
      <c r="AC5" s="194"/>
    </row>
    <row r="6" spans="1:30" s="1" customFormat="1" ht="49.5" customHeight="1" x14ac:dyDescent="0.15">
      <c r="A6" s="208" t="s">
        <v>72</v>
      </c>
      <c r="B6" s="209"/>
      <c r="C6" s="9" t="s">
        <v>69</v>
      </c>
      <c r="D6" s="10" t="s">
        <v>73</v>
      </c>
      <c r="E6" s="10" t="s">
        <v>74</v>
      </c>
      <c r="F6" s="10" t="s">
        <v>75</v>
      </c>
      <c r="G6" s="10" t="s">
        <v>76</v>
      </c>
      <c r="H6" s="10" t="s">
        <v>77</v>
      </c>
      <c r="I6" s="215"/>
      <c r="J6" s="188"/>
      <c r="K6" s="11" t="s">
        <v>14</v>
      </c>
      <c r="L6" s="12" t="s">
        <v>15</v>
      </c>
      <c r="M6" s="13" t="s">
        <v>16</v>
      </c>
      <c r="N6" s="14" t="s">
        <v>15</v>
      </c>
      <c r="O6" s="13" t="s">
        <v>16</v>
      </c>
      <c r="P6" s="14" t="s">
        <v>15</v>
      </c>
      <c r="Q6" s="15" t="s">
        <v>16</v>
      </c>
      <c r="R6" s="183"/>
      <c r="S6" s="16" t="s">
        <v>17</v>
      </c>
      <c r="T6" s="15" t="s">
        <v>18</v>
      </c>
      <c r="U6" s="8"/>
      <c r="V6" s="189" t="s">
        <v>19</v>
      </c>
      <c r="W6" s="190"/>
      <c r="X6" s="190"/>
      <c r="Y6" s="190"/>
      <c r="Z6" s="190"/>
      <c r="AA6" s="190"/>
      <c r="AB6" s="190"/>
      <c r="AC6" s="191"/>
    </row>
    <row r="7" spans="1:30" ht="24.95" customHeight="1" x14ac:dyDescent="0.15">
      <c r="A7" s="212" t="s">
        <v>6</v>
      </c>
      <c r="B7" s="17" t="s">
        <v>38</v>
      </c>
      <c r="C7" s="18">
        <f>I7-SUM(D7:H7)</f>
        <v>235</v>
      </c>
      <c r="D7" s="19">
        <v>41</v>
      </c>
      <c r="E7" s="19">
        <v>29</v>
      </c>
      <c r="F7" s="19">
        <v>32</v>
      </c>
      <c r="G7" s="19">
        <v>17</v>
      </c>
      <c r="H7" s="20">
        <v>16</v>
      </c>
      <c r="I7" s="21">
        <v>370</v>
      </c>
      <c r="J7" s="22">
        <v>153</v>
      </c>
      <c r="K7" s="23">
        <f>-I7/J7</f>
        <v>-2.4183006535947711</v>
      </c>
      <c r="L7" s="24">
        <f t="shared" ref="L7:L13" si="0">SUM(D7:H7)</f>
        <v>135</v>
      </c>
      <c r="M7" s="25">
        <f>L7/I7</f>
        <v>0.36486486486486486</v>
      </c>
      <c r="N7" s="26">
        <f>SUM(F7:H7)</f>
        <v>65</v>
      </c>
      <c r="O7" s="25">
        <f>N7/I7</f>
        <v>0.17567567567567569</v>
      </c>
      <c r="P7" s="27">
        <f>H7</f>
        <v>16</v>
      </c>
      <c r="Q7" s="28">
        <f>P7/I7</f>
        <v>4.3243243243243246E-2</v>
      </c>
      <c r="R7" s="29">
        <v>20</v>
      </c>
      <c r="S7" s="30">
        <f>R7/(D7+E7+F7+G7+H7)</f>
        <v>0.14814814814814814</v>
      </c>
      <c r="T7" s="28">
        <f>R7/(F7+G7+H7)</f>
        <v>0.30769230769230771</v>
      </c>
      <c r="U7" s="31"/>
      <c r="V7" s="267" t="s">
        <v>78</v>
      </c>
      <c r="W7" s="268" t="s">
        <v>20</v>
      </c>
      <c r="X7" s="269"/>
      <c r="Y7" s="268"/>
      <c r="Z7" s="270" t="s">
        <v>79</v>
      </c>
      <c r="AA7" s="269" t="s">
        <v>21</v>
      </c>
      <c r="AB7" s="269"/>
      <c r="AC7" s="271"/>
    </row>
    <row r="8" spans="1:30" ht="24.95" customHeight="1" x14ac:dyDescent="0.15">
      <c r="A8" s="213"/>
      <c r="B8" s="32" t="s">
        <v>39</v>
      </c>
      <c r="C8" s="33">
        <f t="shared" ref="C8:C12" si="1">I8-SUM(D8:H8)</f>
        <v>229</v>
      </c>
      <c r="D8" s="34">
        <v>30</v>
      </c>
      <c r="E8" s="34">
        <v>57</v>
      </c>
      <c r="F8" s="34">
        <v>41</v>
      </c>
      <c r="G8" s="34">
        <v>15</v>
      </c>
      <c r="H8" s="35">
        <v>26</v>
      </c>
      <c r="I8" s="36">
        <v>398</v>
      </c>
      <c r="J8" s="37">
        <v>167</v>
      </c>
      <c r="K8" s="38">
        <f t="shared" ref="K8:K24" si="2">-I8/J8</f>
        <v>-2.3832335329341316</v>
      </c>
      <c r="L8" s="24">
        <f t="shared" si="0"/>
        <v>169</v>
      </c>
      <c r="M8" s="25">
        <f t="shared" ref="M8:M13" si="3">L8/I8</f>
        <v>0.42462311557788945</v>
      </c>
      <c r="N8" s="26">
        <f>SUM(F8:H8)</f>
        <v>82</v>
      </c>
      <c r="O8" s="25">
        <f t="shared" ref="O8:O23" si="4">N8/I8</f>
        <v>0.20603015075376885</v>
      </c>
      <c r="P8" s="27">
        <f t="shared" ref="P8:P12" si="5">H8</f>
        <v>26</v>
      </c>
      <c r="Q8" s="28">
        <f t="shared" ref="Q8:Q24" si="6">P8/I8</f>
        <v>6.5326633165829151E-2</v>
      </c>
      <c r="R8" s="39">
        <v>27</v>
      </c>
      <c r="S8" s="30">
        <f t="shared" ref="S8:S24" si="7">R8/(D8+E8+F8+G8+H8)</f>
        <v>0.15976331360946747</v>
      </c>
      <c r="T8" s="28">
        <f t="shared" ref="T8:T24" si="8">R8/(F8+G8+H8)</f>
        <v>0.32926829268292684</v>
      </c>
      <c r="U8" s="31"/>
      <c r="V8" s="272"/>
      <c r="W8" s="273" t="s">
        <v>22</v>
      </c>
      <c r="X8" s="274"/>
      <c r="Y8" s="274"/>
      <c r="Z8" s="273"/>
      <c r="AA8" s="274" t="s">
        <v>23</v>
      </c>
      <c r="AB8" s="274"/>
      <c r="AC8" s="275"/>
    </row>
    <row r="9" spans="1:30" ht="24.95" customHeight="1" x14ac:dyDescent="0.15">
      <c r="A9" s="213"/>
      <c r="B9" s="32" t="s">
        <v>40</v>
      </c>
      <c r="C9" s="33">
        <f t="shared" si="1"/>
        <v>155</v>
      </c>
      <c r="D9" s="34">
        <v>21</v>
      </c>
      <c r="E9" s="34">
        <v>45</v>
      </c>
      <c r="F9" s="34">
        <v>36</v>
      </c>
      <c r="G9" s="34">
        <v>26</v>
      </c>
      <c r="H9" s="35">
        <v>15</v>
      </c>
      <c r="I9" s="36">
        <v>298</v>
      </c>
      <c r="J9" s="37">
        <v>131</v>
      </c>
      <c r="K9" s="38">
        <f t="shared" si="2"/>
        <v>-2.2748091603053435</v>
      </c>
      <c r="L9" s="24">
        <f t="shared" si="0"/>
        <v>143</v>
      </c>
      <c r="M9" s="25">
        <f t="shared" si="3"/>
        <v>0.47986577181208051</v>
      </c>
      <c r="N9" s="26">
        <f t="shared" ref="N9:N13" si="9">SUM(F9:H9)</f>
        <v>77</v>
      </c>
      <c r="O9" s="25">
        <f t="shared" si="4"/>
        <v>0.25838926174496646</v>
      </c>
      <c r="P9" s="27">
        <f t="shared" si="5"/>
        <v>15</v>
      </c>
      <c r="Q9" s="28">
        <f t="shared" si="6"/>
        <v>5.0335570469798654E-2</v>
      </c>
      <c r="R9" s="39">
        <v>18</v>
      </c>
      <c r="S9" s="30">
        <f t="shared" si="7"/>
        <v>0.12587412587412589</v>
      </c>
      <c r="T9" s="28">
        <f t="shared" si="8"/>
        <v>0.23376623376623376</v>
      </c>
      <c r="U9" s="31"/>
      <c r="V9" s="272" t="s">
        <v>80</v>
      </c>
      <c r="W9" s="276" t="s">
        <v>24</v>
      </c>
      <c r="X9" s="276"/>
      <c r="Y9" s="276"/>
      <c r="Z9" s="276"/>
      <c r="AA9" s="276"/>
      <c r="AB9" s="274"/>
      <c r="AC9" s="275"/>
    </row>
    <row r="10" spans="1:30" ht="24.95" customHeight="1" x14ac:dyDescent="0.15">
      <c r="A10" s="213"/>
      <c r="B10" s="32" t="s">
        <v>41</v>
      </c>
      <c r="C10" s="33">
        <f t="shared" si="1"/>
        <v>154</v>
      </c>
      <c r="D10" s="34">
        <v>20</v>
      </c>
      <c r="E10" s="34">
        <v>30</v>
      </c>
      <c r="F10" s="34">
        <v>27</v>
      </c>
      <c r="G10" s="34">
        <v>18</v>
      </c>
      <c r="H10" s="35">
        <v>9</v>
      </c>
      <c r="I10" s="36">
        <v>258</v>
      </c>
      <c r="J10" s="37">
        <v>104</v>
      </c>
      <c r="K10" s="38">
        <f t="shared" si="2"/>
        <v>-2.4807692307692308</v>
      </c>
      <c r="L10" s="24">
        <f t="shared" si="0"/>
        <v>104</v>
      </c>
      <c r="M10" s="25">
        <f t="shared" si="3"/>
        <v>0.40310077519379844</v>
      </c>
      <c r="N10" s="26">
        <f t="shared" si="9"/>
        <v>54</v>
      </c>
      <c r="O10" s="25">
        <f t="shared" si="4"/>
        <v>0.20930232558139536</v>
      </c>
      <c r="P10" s="27">
        <f t="shared" si="5"/>
        <v>9</v>
      </c>
      <c r="Q10" s="28">
        <f t="shared" si="6"/>
        <v>3.4883720930232558E-2</v>
      </c>
      <c r="R10" s="39">
        <v>11</v>
      </c>
      <c r="S10" s="30">
        <f t="shared" si="7"/>
        <v>0.10576923076923077</v>
      </c>
      <c r="T10" s="28">
        <f t="shared" si="8"/>
        <v>0.20370370370370369</v>
      </c>
      <c r="U10" s="31"/>
      <c r="V10" s="272"/>
      <c r="W10" s="276" t="s">
        <v>94</v>
      </c>
      <c r="X10" s="276"/>
      <c r="Y10" s="276"/>
      <c r="Z10" s="276"/>
      <c r="AA10" s="276"/>
      <c r="AB10" s="276"/>
      <c r="AC10" s="277"/>
    </row>
    <row r="11" spans="1:30" ht="24.95" customHeight="1" x14ac:dyDescent="0.15">
      <c r="A11" s="213"/>
      <c r="B11" s="32" t="s">
        <v>43</v>
      </c>
      <c r="C11" s="33">
        <f t="shared" si="1"/>
        <v>116</v>
      </c>
      <c r="D11" s="34">
        <v>12</v>
      </c>
      <c r="E11" s="34">
        <v>18</v>
      </c>
      <c r="F11" s="34">
        <v>19</v>
      </c>
      <c r="G11" s="34">
        <v>9</v>
      </c>
      <c r="H11" s="35">
        <v>11</v>
      </c>
      <c r="I11" s="36">
        <v>185</v>
      </c>
      <c r="J11" s="37">
        <v>74</v>
      </c>
      <c r="K11" s="38">
        <f t="shared" si="2"/>
        <v>-2.5</v>
      </c>
      <c r="L11" s="24">
        <f t="shared" si="0"/>
        <v>69</v>
      </c>
      <c r="M11" s="25">
        <f t="shared" si="3"/>
        <v>0.37297297297297299</v>
      </c>
      <c r="N11" s="26">
        <f t="shared" si="9"/>
        <v>39</v>
      </c>
      <c r="O11" s="25">
        <f t="shared" si="4"/>
        <v>0.21081081081081082</v>
      </c>
      <c r="P11" s="27">
        <f t="shared" si="5"/>
        <v>11</v>
      </c>
      <c r="Q11" s="28">
        <f t="shared" si="6"/>
        <v>5.9459459459459463E-2</v>
      </c>
      <c r="R11" s="39">
        <v>13</v>
      </c>
      <c r="S11" s="30">
        <f t="shared" si="7"/>
        <v>0.18840579710144928</v>
      </c>
      <c r="T11" s="28">
        <f t="shared" si="8"/>
        <v>0.33333333333333331</v>
      </c>
      <c r="U11" s="31"/>
      <c r="V11" s="272"/>
      <c r="W11" s="274" t="s">
        <v>95</v>
      </c>
      <c r="X11" s="274"/>
      <c r="Y11" s="274"/>
      <c r="Z11" s="274"/>
      <c r="AA11" s="274"/>
      <c r="AB11" s="274"/>
      <c r="AC11" s="275"/>
    </row>
    <row r="12" spans="1:30" ht="24.95" customHeight="1" x14ac:dyDescent="0.15">
      <c r="A12" s="213"/>
      <c r="B12" s="32" t="s">
        <v>42</v>
      </c>
      <c r="C12" s="33">
        <f t="shared" si="1"/>
        <v>184</v>
      </c>
      <c r="D12" s="34">
        <v>25</v>
      </c>
      <c r="E12" s="34">
        <v>36</v>
      </c>
      <c r="F12" s="34">
        <v>33</v>
      </c>
      <c r="G12" s="34">
        <v>20</v>
      </c>
      <c r="H12" s="35">
        <v>18</v>
      </c>
      <c r="I12" s="36">
        <v>316</v>
      </c>
      <c r="J12" s="37">
        <v>123</v>
      </c>
      <c r="K12" s="38">
        <f t="shared" si="2"/>
        <v>-2.5691056910569108</v>
      </c>
      <c r="L12" s="24">
        <v>132</v>
      </c>
      <c r="M12" s="25">
        <f t="shared" si="3"/>
        <v>0.41772151898734178</v>
      </c>
      <c r="N12" s="26">
        <f t="shared" si="9"/>
        <v>71</v>
      </c>
      <c r="O12" s="25">
        <f t="shared" si="4"/>
        <v>0.22468354430379747</v>
      </c>
      <c r="P12" s="27">
        <f t="shared" si="5"/>
        <v>18</v>
      </c>
      <c r="Q12" s="28">
        <f t="shared" si="6"/>
        <v>5.6962025316455694E-2</v>
      </c>
      <c r="R12" s="39">
        <v>18</v>
      </c>
      <c r="S12" s="30">
        <f t="shared" si="7"/>
        <v>0.13636363636363635</v>
      </c>
      <c r="T12" s="28">
        <f t="shared" si="8"/>
        <v>0.25352112676056338</v>
      </c>
      <c r="U12" s="31"/>
      <c r="V12" s="278" t="s">
        <v>102</v>
      </c>
      <c r="W12" s="279"/>
      <c r="X12" s="279"/>
      <c r="Y12" s="279"/>
      <c r="Z12" s="279"/>
      <c r="AA12" s="279"/>
      <c r="AB12" s="279"/>
      <c r="AC12" s="280"/>
    </row>
    <row r="13" spans="1:30" ht="24.75" customHeight="1" x14ac:dyDescent="0.15">
      <c r="A13" s="213"/>
      <c r="B13" s="32" t="s">
        <v>44</v>
      </c>
      <c r="C13" s="33">
        <f>I13-SUM(D13:H13)</f>
        <v>204</v>
      </c>
      <c r="D13" s="34">
        <v>21</v>
      </c>
      <c r="E13" s="34">
        <v>30</v>
      </c>
      <c r="F13" s="34">
        <v>29</v>
      </c>
      <c r="G13" s="34">
        <v>30</v>
      </c>
      <c r="H13" s="35">
        <v>10</v>
      </c>
      <c r="I13" s="36">
        <v>324</v>
      </c>
      <c r="J13" s="37">
        <v>115</v>
      </c>
      <c r="K13" s="38">
        <f t="shared" si="2"/>
        <v>-2.8173913043478263</v>
      </c>
      <c r="L13" s="24">
        <f t="shared" si="0"/>
        <v>120</v>
      </c>
      <c r="M13" s="25">
        <f t="shared" si="3"/>
        <v>0.37037037037037035</v>
      </c>
      <c r="N13" s="26">
        <f t="shared" si="9"/>
        <v>69</v>
      </c>
      <c r="O13" s="25">
        <f t="shared" si="4"/>
        <v>0.21296296296296297</v>
      </c>
      <c r="P13" s="27">
        <f>H13</f>
        <v>10</v>
      </c>
      <c r="Q13" s="28">
        <f t="shared" si="6"/>
        <v>3.0864197530864196E-2</v>
      </c>
      <c r="R13" s="39">
        <v>17</v>
      </c>
      <c r="S13" s="30">
        <f t="shared" si="7"/>
        <v>0.14166666666666666</v>
      </c>
      <c r="T13" s="28">
        <f t="shared" si="8"/>
        <v>0.24637681159420291</v>
      </c>
      <c r="U13" s="31"/>
      <c r="V13" s="278" t="s">
        <v>103</v>
      </c>
      <c r="W13" s="279"/>
      <c r="X13" s="279"/>
      <c r="Y13" s="279"/>
      <c r="Z13" s="279"/>
      <c r="AA13" s="279"/>
      <c r="AB13" s="279"/>
      <c r="AC13" s="280"/>
    </row>
    <row r="14" spans="1:30" ht="26.25" customHeight="1" x14ac:dyDescent="0.15">
      <c r="A14" s="213"/>
      <c r="B14" s="41" t="s">
        <v>25</v>
      </c>
      <c r="C14" s="42">
        <f>SUM(C7:C13)</f>
        <v>1277</v>
      </c>
      <c r="D14" s="43">
        <f>SUM(D7:D13)</f>
        <v>170</v>
      </c>
      <c r="E14" s="43">
        <f>SUM(E7:E13)</f>
        <v>245</v>
      </c>
      <c r="F14" s="43">
        <f>SUM(F7:F13)</f>
        <v>217</v>
      </c>
      <c r="G14" s="43">
        <f t="shared" ref="G14" si="10">SUM(G7:G13)</f>
        <v>135</v>
      </c>
      <c r="H14" s="44">
        <f>SUM(H7:H13)</f>
        <v>105</v>
      </c>
      <c r="I14" s="45">
        <f>SUM(I7:I13)</f>
        <v>2149</v>
      </c>
      <c r="J14" s="46">
        <f>SUM(J7:J13)</f>
        <v>867</v>
      </c>
      <c r="K14" s="47">
        <f t="shared" si="2"/>
        <v>-2.4786620530565169</v>
      </c>
      <c r="L14" s="46">
        <f>SUM(L7:L13)</f>
        <v>872</v>
      </c>
      <c r="M14" s="48">
        <f>L14/I14</f>
        <v>0.4057701256398325</v>
      </c>
      <c r="N14" s="49">
        <f>SUM(N7:N13)</f>
        <v>457</v>
      </c>
      <c r="O14" s="50">
        <f t="shared" si="4"/>
        <v>0.21265704979060027</v>
      </c>
      <c r="P14" s="51">
        <f>SUM(P7:P13)</f>
        <v>105</v>
      </c>
      <c r="Q14" s="52">
        <f t="shared" si="6"/>
        <v>4.8859934853420196E-2</v>
      </c>
      <c r="R14" s="53">
        <f>SUM(R7:R13)</f>
        <v>124</v>
      </c>
      <c r="S14" s="54">
        <f t="shared" si="7"/>
        <v>0.14220183486238533</v>
      </c>
      <c r="T14" s="52">
        <f t="shared" si="8"/>
        <v>0.2713347921225383</v>
      </c>
      <c r="U14" s="31"/>
      <c r="V14" s="310"/>
      <c r="W14" s="310"/>
      <c r="X14" s="310"/>
      <c r="Y14" s="311"/>
      <c r="Z14" s="312"/>
      <c r="AA14" s="312"/>
      <c r="AB14" s="310"/>
      <c r="AC14" s="310"/>
    </row>
    <row r="15" spans="1:30" ht="24.95" customHeight="1" x14ac:dyDescent="0.15">
      <c r="A15" s="213" t="s">
        <v>26</v>
      </c>
      <c r="B15" s="32" t="s">
        <v>38</v>
      </c>
      <c r="C15" s="33">
        <f t="shared" ref="C15:C22" si="11">I15-SUM(D15:H15)</f>
        <v>220</v>
      </c>
      <c r="D15" s="34">
        <v>34</v>
      </c>
      <c r="E15" s="34">
        <v>45</v>
      </c>
      <c r="F15" s="34">
        <v>25</v>
      </c>
      <c r="G15" s="34">
        <v>17</v>
      </c>
      <c r="H15" s="35">
        <v>7</v>
      </c>
      <c r="I15" s="36">
        <v>348</v>
      </c>
      <c r="J15" s="37">
        <v>136</v>
      </c>
      <c r="K15" s="38">
        <f t="shared" si="2"/>
        <v>-2.5588235294117645</v>
      </c>
      <c r="L15" s="24">
        <f>SUM(D15:H15)</f>
        <v>128</v>
      </c>
      <c r="M15" s="55">
        <f>L15/I15</f>
        <v>0.36781609195402298</v>
      </c>
      <c r="N15" s="26">
        <f>SUM(F15:H15)</f>
        <v>49</v>
      </c>
      <c r="O15" s="25">
        <f t="shared" si="4"/>
        <v>0.14080459770114942</v>
      </c>
      <c r="P15" s="27">
        <f>H15</f>
        <v>7</v>
      </c>
      <c r="Q15" s="28">
        <f t="shared" si="6"/>
        <v>2.0114942528735632E-2</v>
      </c>
      <c r="R15" s="39">
        <v>11</v>
      </c>
      <c r="S15" s="30">
        <f t="shared" si="7"/>
        <v>8.59375E-2</v>
      </c>
      <c r="T15" s="28">
        <f t="shared" si="8"/>
        <v>0.22448979591836735</v>
      </c>
      <c r="U15" s="31"/>
      <c r="V15" s="313" t="s">
        <v>65</v>
      </c>
      <c r="W15" s="313"/>
      <c r="X15" s="313"/>
      <c r="Y15" s="313"/>
      <c r="Z15" s="313"/>
      <c r="AA15" s="313"/>
      <c r="AB15" s="313"/>
      <c r="AC15" s="313"/>
    </row>
    <row r="16" spans="1:30" ht="24.95" customHeight="1" x14ac:dyDescent="0.15">
      <c r="A16" s="213"/>
      <c r="B16" s="32" t="s">
        <v>39</v>
      </c>
      <c r="C16" s="33">
        <f t="shared" si="11"/>
        <v>208</v>
      </c>
      <c r="D16" s="34">
        <v>54</v>
      </c>
      <c r="E16" s="34">
        <v>55</v>
      </c>
      <c r="F16" s="34">
        <v>39</v>
      </c>
      <c r="G16" s="34">
        <v>17</v>
      </c>
      <c r="H16" s="35">
        <v>20</v>
      </c>
      <c r="I16" s="36">
        <v>393</v>
      </c>
      <c r="J16" s="37">
        <v>164</v>
      </c>
      <c r="K16" s="38">
        <f t="shared" si="2"/>
        <v>-2.3963414634146343</v>
      </c>
      <c r="L16" s="24">
        <v>185</v>
      </c>
      <c r="M16" s="55">
        <f t="shared" ref="M16:M22" si="12">L16/I16</f>
        <v>0.47073791348600508</v>
      </c>
      <c r="N16" s="26">
        <f>SUM(F16:H16)</f>
        <v>76</v>
      </c>
      <c r="O16" s="25">
        <f t="shared" si="4"/>
        <v>0.19338422391857507</v>
      </c>
      <c r="P16" s="27">
        <f t="shared" ref="P16:P20" si="13">H16</f>
        <v>20</v>
      </c>
      <c r="Q16" s="28">
        <f t="shared" si="6"/>
        <v>5.0890585241730277E-2</v>
      </c>
      <c r="R16" s="39">
        <v>21</v>
      </c>
      <c r="S16" s="30">
        <f t="shared" si="7"/>
        <v>0.11351351351351352</v>
      </c>
      <c r="T16" s="28">
        <f t="shared" si="8"/>
        <v>0.27631578947368424</v>
      </c>
      <c r="U16" s="31"/>
      <c r="V16" s="316"/>
      <c r="W16" s="317"/>
      <c r="X16" s="184" t="s">
        <v>84</v>
      </c>
      <c r="Y16" s="195"/>
      <c r="Z16" s="195"/>
      <c r="AA16" s="195"/>
      <c r="AB16" s="195"/>
      <c r="AC16" s="196"/>
    </row>
    <row r="17" spans="1:29" ht="24.95" customHeight="1" x14ac:dyDescent="0.15">
      <c r="A17" s="213"/>
      <c r="B17" s="32" t="s">
        <v>40</v>
      </c>
      <c r="C17" s="33">
        <f t="shared" si="11"/>
        <v>215</v>
      </c>
      <c r="D17" s="34">
        <v>38</v>
      </c>
      <c r="E17" s="34">
        <v>39</v>
      </c>
      <c r="F17" s="34">
        <v>26</v>
      </c>
      <c r="G17" s="34">
        <v>18</v>
      </c>
      <c r="H17" s="35">
        <v>14</v>
      </c>
      <c r="I17" s="36">
        <v>350</v>
      </c>
      <c r="J17" s="37">
        <v>138</v>
      </c>
      <c r="K17" s="38">
        <f t="shared" si="2"/>
        <v>-2.5362318840579712</v>
      </c>
      <c r="L17" s="24">
        <f>SUM(D17:H17)</f>
        <v>135</v>
      </c>
      <c r="M17" s="55">
        <f t="shared" si="12"/>
        <v>0.38571428571428573</v>
      </c>
      <c r="N17" s="26">
        <f t="shared" ref="N17:N20" si="14">SUM(F17:H17)</f>
        <v>58</v>
      </c>
      <c r="O17" s="25">
        <f t="shared" si="4"/>
        <v>0.1657142857142857</v>
      </c>
      <c r="P17" s="27">
        <f t="shared" si="13"/>
        <v>14</v>
      </c>
      <c r="Q17" s="28">
        <f t="shared" si="6"/>
        <v>0.04</v>
      </c>
      <c r="R17" s="39">
        <v>17</v>
      </c>
      <c r="S17" s="30">
        <f t="shared" si="7"/>
        <v>0.12592592592592591</v>
      </c>
      <c r="T17" s="28">
        <f t="shared" si="8"/>
        <v>0.29310344827586204</v>
      </c>
      <c r="U17" s="31"/>
      <c r="V17" s="318"/>
      <c r="W17" s="319"/>
      <c r="X17" s="56" t="s">
        <v>87</v>
      </c>
      <c r="Y17" s="57" t="s">
        <v>88</v>
      </c>
      <c r="Z17" s="57" t="s">
        <v>85</v>
      </c>
      <c r="AA17" s="57" t="s">
        <v>86</v>
      </c>
      <c r="AB17" s="58" t="s">
        <v>77</v>
      </c>
      <c r="AC17" s="59" t="s">
        <v>7</v>
      </c>
    </row>
    <row r="18" spans="1:29" ht="24.95" customHeight="1" x14ac:dyDescent="0.15">
      <c r="A18" s="213"/>
      <c r="B18" s="32" t="s">
        <v>41</v>
      </c>
      <c r="C18" s="33">
        <f t="shared" si="11"/>
        <v>194</v>
      </c>
      <c r="D18" s="34">
        <v>44</v>
      </c>
      <c r="E18" s="34">
        <v>61</v>
      </c>
      <c r="F18" s="34">
        <v>37</v>
      </c>
      <c r="G18" s="34">
        <v>17</v>
      </c>
      <c r="H18" s="35">
        <v>16</v>
      </c>
      <c r="I18" s="36">
        <v>369</v>
      </c>
      <c r="J18" s="37">
        <v>156</v>
      </c>
      <c r="K18" s="38">
        <f t="shared" si="2"/>
        <v>-2.3653846153846154</v>
      </c>
      <c r="L18" s="24">
        <f t="shared" ref="L18:L20" si="15">SUM(D18:H18)</f>
        <v>175</v>
      </c>
      <c r="M18" s="55">
        <f t="shared" si="12"/>
        <v>0.4742547425474255</v>
      </c>
      <c r="N18" s="26">
        <f t="shared" si="14"/>
        <v>70</v>
      </c>
      <c r="O18" s="25">
        <f t="shared" si="4"/>
        <v>0.18970189701897019</v>
      </c>
      <c r="P18" s="27">
        <f t="shared" si="13"/>
        <v>16</v>
      </c>
      <c r="Q18" s="28">
        <f t="shared" si="6"/>
        <v>4.3360433604336043E-2</v>
      </c>
      <c r="R18" s="39">
        <v>17</v>
      </c>
      <c r="S18" s="30">
        <f t="shared" si="7"/>
        <v>9.7142857142857142E-2</v>
      </c>
      <c r="T18" s="28">
        <f t="shared" si="8"/>
        <v>0.24285714285714285</v>
      </c>
      <c r="U18" s="31"/>
      <c r="V18" s="200" t="s">
        <v>37</v>
      </c>
      <c r="W18" s="201"/>
      <c r="X18" s="282">
        <v>493</v>
      </c>
      <c r="Y18" s="283">
        <v>621</v>
      </c>
      <c r="Z18" s="283">
        <v>464</v>
      </c>
      <c r="AA18" s="283">
        <v>272</v>
      </c>
      <c r="AB18" s="284">
        <v>230</v>
      </c>
      <c r="AC18" s="285">
        <f>SUM(X18:AB18)</f>
        <v>2080</v>
      </c>
    </row>
    <row r="19" spans="1:29" ht="24.95" customHeight="1" x14ac:dyDescent="0.15">
      <c r="A19" s="213"/>
      <c r="B19" s="32" t="s">
        <v>43</v>
      </c>
      <c r="C19" s="33">
        <f t="shared" si="11"/>
        <v>220</v>
      </c>
      <c r="D19" s="34">
        <v>42</v>
      </c>
      <c r="E19" s="34">
        <v>44</v>
      </c>
      <c r="F19" s="34">
        <v>28</v>
      </c>
      <c r="G19" s="34">
        <v>21</v>
      </c>
      <c r="H19" s="35">
        <v>13</v>
      </c>
      <c r="I19" s="36">
        <v>368</v>
      </c>
      <c r="J19" s="37">
        <v>151</v>
      </c>
      <c r="K19" s="38">
        <f t="shared" si="2"/>
        <v>-2.4370860927152318</v>
      </c>
      <c r="L19" s="24">
        <f t="shared" si="15"/>
        <v>148</v>
      </c>
      <c r="M19" s="55">
        <f t="shared" si="12"/>
        <v>0.40217391304347827</v>
      </c>
      <c r="N19" s="26">
        <f t="shared" si="14"/>
        <v>62</v>
      </c>
      <c r="O19" s="25">
        <f t="shared" si="4"/>
        <v>0.16847826086956522</v>
      </c>
      <c r="P19" s="27">
        <f t="shared" si="13"/>
        <v>13</v>
      </c>
      <c r="Q19" s="28">
        <f t="shared" si="6"/>
        <v>3.5326086956521736E-2</v>
      </c>
      <c r="R19" s="39">
        <v>17</v>
      </c>
      <c r="S19" s="30">
        <f t="shared" si="7"/>
        <v>0.11486486486486487</v>
      </c>
      <c r="T19" s="28">
        <f t="shared" si="8"/>
        <v>0.27419354838709675</v>
      </c>
      <c r="U19" s="31"/>
      <c r="V19" s="197" t="s">
        <v>64</v>
      </c>
      <c r="W19" s="198"/>
      <c r="X19" s="286">
        <v>11</v>
      </c>
      <c r="Y19" s="287">
        <v>21</v>
      </c>
      <c r="Z19" s="287">
        <v>34</v>
      </c>
      <c r="AA19" s="287">
        <v>66</v>
      </c>
      <c r="AB19" s="288">
        <v>129</v>
      </c>
      <c r="AC19" s="289">
        <f>SUM(X19:AB19)</f>
        <v>261</v>
      </c>
    </row>
    <row r="20" spans="1:29" ht="24.95" customHeight="1" x14ac:dyDescent="0.15">
      <c r="A20" s="213"/>
      <c r="B20" s="32" t="s">
        <v>42</v>
      </c>
      <c r="C20" s="33">
        <f t="shared" si="11"/>
        <v>154</v>
      </c>
      <c r="D20" s="34">
        <v>25</v>
      </c>
      <c r="E20" s="34">
        <v>35</v>
      </c>
      <c r="F20" s="34">
        <v>32</v>
      </c>
      <c r="G20" s="34">
        <v>13</v>
      </c>
      <c r="H20" s="35">
        <v>19</v>
      </c>
      <c r="I20" s="36">
        <v>278</v>
      </c>
      <c r="J20" s="37">
        <v>122</v>
      </c>
      <c r="K20" s="38">
        <f t="shared" si="2"/>
        <v>-2.278688524590164</v>
      </c>
      <c r="L20" s="24">
        <f t="shared" si="15"/>
        <v>124</v>
      </c>
      <c r="M20" s="55">
        <f t="shared" si="12"/>
        <v>0.4460431654676259</v>
      </c>
      <c r="N20" s="26">
        <f t="shared" si="14"/>
        <v>64</v>
      </c>
      <c r="O20" s="25">
        <f t="shared" si="4"/>
        <v>0.23021582733812951</v>
      </c>
      <c r="P20" s="27">
        <f t="shared" si="13"/>
        <v>19</v>
      </c>
      <c r="Q20" s="28">
        <f t="shared" si="6"/>
        <v>6.83453237410072E-2</v>
      </c>
      <c r="R20" s="39">
        <v>18</v>
      </c>
      <c r="S20" s="30">
        <f t="shared" si="7"/>
        <v>0.14516129032258066</v>
      </c>
      <c r="T20" s="28">
        <f t="shared" si="8"/>
        <v>0.28125</v>
      </c>
      <c r="U20" s="31"/>
      <c r="V20" s="202" t="s">
        <v>82</v>
      </c>
      <c r="W20" s="203"/>
      <c r="X20" s="290">
        <f>X19*100/X18</f>
        <v>2.2312373225152129</v>
      </c>
      <c r="Y20" s="291">
        <f t="shared" ref="Y20:AA20" si="16">Y19*100/Y18</f>
        <v>3.3816425120772946</v>
      </c>
      <c r="Z20" s="291">
        <f t="shared" si="16"/>
        <v>7.3275862068965516</v>
      </c>
      <c r="AA20" s="291">
        <f t="shared" si="16"/>
        <v>24.264705882352942</v>
      </c>
      <c r="AB20" s="292">
        <f>AB19*100/AB18</f>
        <v>56.086956521739133</v>
      </c>
      <c r="AC20" s="293">
        <f>AC19*100/AC18</f>
        <v>12.548076923076923</v>
      </c>
    </row>
    <row r="21" spans="1:29" ht="24.95" customHeight="1" x14ac:dyDescent="0.15">
      <c r="A21" s="213"/>
      <c r="B21" s="32" t="s">
        <v>44</v>
      </c>
      <c r="C21" s="33">
        <f t="shared" si="11"/>
        <v>142</v>
      </c>
      <c r="D21" s="34">
        <v>22</v>
      </c>
      <c r="E21" s="34">
        <v>41</v>
      </c>
      <c r="F21" s="34">
        <v>27</v>
      </c>
      <c r="G21" s="34">
        <v>13</v>
      </c>
      <c r="H21" s="35">
        <v>14</v>
      </c>
      <c r="I21" s="36">
        <v>259</v>
      </c>
      <c r="J21" s="37">
        <v>109</v>
      </c>
      <c r="K21" s="38">
        <f t="shared" si="2"/>
        <v>-2.3761467889908259</v>
      </c>
      <c r="L21" s="24">
        <v>117</v>
      </c>
      <c r="M21" s="55">
        <f t="shared" si="12"/>
        <v>0.45173745173745172</v>
      </c>
      <c r="N21" s="26">
        <v>54</v>
      </c>
      <c r="O21" s="25">
        <f t="shared" si="4"/>
        <v>0.20849420849420849</v>
      </c>
      <c r="P21" s="27">
        <v>14</v>
      </c>
      <c r="Q21" s="28">
        <f t="shared" si="6"/>
        <v>5.4054054054054057E-2</v>
      </c>
      <c r="R21" s="39">
        <v>12</v>
      </c>
      <c r="S21" s="30">
        <f t="shared" si="7"/>
        <v>0.10256410256410256</v>
      </c>
      <c r="T21" s="28">
        <f t="shared" si="8"/>
        <v>0.22222222222222221</v>
      </c>
      <c r="U21" s="31"/>
      <c r="V21" s="204"/>
      <c r="W21" s="205"/>
      <c r="X21" s="294">
        <f>SUM(X19:Y19)*100/SUM(X18:Y18)</f>
        <v>2.8725314183123878</v>
      </c>
      <c r="Y21" s="295"/>
      <c r="Z21" s="296">
        <f>SUM(Z19:AB19)*100/SUM(Z18:AB18)</f>
        <v>23.706004140786749</v>
      </c>
      <c r="AA21" s="294"/>
      <c r="AB21" s="294"/>
      <c r="AC21" s="297"/>
    </row>
    <row r="22" spans="1:29" ht="24.95" customHeight="1" x14ac:dyDescent="0.15">
      <c r="A22" s="213"/>
      <c r="B22" s="32" t="s">
        <v>45</v>
      </c>
      <c r="C22" s="33">
        <f t="shared" si="11"/>
        <v>201</v>
      </c>
      <c r="D22" s="34">
        <v>64</v>
      </c>
      <c r="E22" s="34">
        <v>56</v>
      </c>
      <c r="F22" s="34">
        <v>33</v>
      </c>
      <c r="G22" s="34">
        <v>21</v>
      </c>
      <c r="H22" s="35">
        <v>22</v>
      </c>
      <c r="I22" s="36">
        <v>397</v>
      </c>
      <c r="J22" s="37">
        <v>169</v>
      </c>
      <c r="K22" s="38">
        <f t="shared" si="2"/>
        <v>-2.3491124260355027</v>
      </c>
      <c r="L22" s="24">
        <f>SUM(D22:H22)</f>
        <v>196</v>
      </c>
      <c r="M22" s="55">
        <f t="shared" si="12"/>
        <v>0.49370277078085645</v>
      </c>
      <c r="N22" s="26">
        <f>SUM(F22:H22)</f>
        <v>76</v>
      </c>
      <c r="O22" s="25">
        <f t="shared" si="4"/>
        <v>0.19143576826196473</v>
      </c>
      <c r="P22" s="27">
        <f>H22</f>
        <v>22</v>
      </c>
      <c r="Q22" s="28">
        <f t="shared" si="6"/>
        <v>5.5415617128463476E-2</v>
      </c>
      <c r="R22" s="39">
        <v>24</v>
      </c>
      <c r="S22" s="30">
        <f t="shared" si="7"/>
        <v>0.12244897959183673</v>
      </c>
      <c r="T22" s="28">
        <f t="shared" si="8"/>
        <v>0.31578947368421051</v>
      </c>
      <c r="U22" s="31"/>
      <c r="V22" s="235" t="s">
        <v>105</v>
      </c>
      <c r="W22" s="178" t="s">
        <v>90</v>
      </c>
      <c r="X22" s="298">
        <v>2.9</v>
      </c>
      <c r="Y22" s="299">
        <v>5.8</v>
      </c>
      <c r="Z22" s="299">
        <v>12.4</v>
      </c>
      <c r="AA22" s="299">
        <v>27.2</v>
      </c>
      <c r="AB22" s="300">
        <v>58.1</v>
      </c>
      <c r="AC22" s="301">
        <v>17.8</v>
      </c>
    </row>
    <row r="23" spans="1:29" ht="26.25" customHeight="1" x14ac:dyDescent="0.15">
      <c r="A23" s="213"/>
      <c r="B23" s="41" t="s">
        <v>25</v>
      </c>
      <c r="C23" s="42">
        <f t="shared" ref="C23:J23" si="17">SUM(C15:C22)</f>
        <v>1554</v>
      </c>
      <c r="D23" s="43">
        <f t="shared" si="17"/>
        <v>323</v>
      </c>
      <c r="E23" s="43">
        <f t="shared" si="17"/>
        <v>376</v>
      </c>
      <c r="F23" s="43">
        <f t="shared" si="17"/>
        <v>247</v>
      </c>
      <c r="G23" s="43">
        <f t="shared" si="17"/>
        <v>137</v>
      </c>
      <c r="H23" s="44">
        <f t="shared" si="17"/>
        <v>125</v>
      </c>
      <c r="I23" s="45">
        <f t="shared" si="17"/>
        <v>2762</v>
      </c>
      <c r="J23" s="46">
        <f t="shared" si="17"/>
        <v>1145</v>
      </c>
      <c r="K23" s="47">
        <f t="shared" si="2"/>
        <v>-2.4122270742358078</v>
      </c>
      <c r="L23" s="46">
        <f>SUM(L15:L22)</f>
        <v>1208</v>
      </c>
      <c r="M23" s="48">
        <f>L23/I23</f>
        <v>0.43736422881969589</v>
      </c>
      <c r="N23" s="49">
        <f>SUM(N15:N22)</f>
        <v>509</v>
      </c>
      <c r="O23" s="50">
        <f t="shared" si="4"/>
        <v>0.18428674873280232</v>
      </c>
      <c r="P23" s="51">
        <f>SUM(P15:P22)</f>
        <v>125</v>
      </c>
      <c r="Q23" s="52">
        <f t="shared" si="6"/>
        <v>4.5257060101375812E-2</v>
      </c>
      <c r="R23" s="60">
        <f>SUM(R15:R22)</f>
        <v>137</v>
      </c>
      <c r="S23" s="54">
        <f t="shared" si="7"/>
        <v>0.11341059602649006</v>
      </c>
      <c r="T23" s="52">
        <f t="shared" si="8"/>
        <v>0.26915520628683692</v>
      </c>
      <c r="U23" s="31"/>
      <c r="V23" s="236"/>
      <c r="W23" s="179"/>
      <c r="X23" s="302"/>
      <c r="Y23" s="303"/>
      <c r="Z23" s="303"/>
      <c r="AA23" s="303"/>
      <c r="AB23" s="304"/>
      <c r="AC23" s="305"/>
    </row>
    <row r="24" spans="1:29" s="3" customFormat="1" ht="36.75" customHeight="1" x14ac:dyDescent="0.15">
      <c r="A24" s="238" t="s">
        <v>4</v>
      </c>
      <c r="B24" s="239"/>
      <c r="C24" s="61">
        <f t="shared" ref="C24:J24" si="18">C14+C23</f>
        <v>2831</v>
      </c>
      <c r="D24" s="62">
        <f t="shared" si="18"/>
        <v>493</v>
      </c>
      <c r="E24" s="62">
        <f t="shared" si="18"/>
        <v>621</v>
      </c>
      <c r="F24" s="62">
        <f t="shared" si="18"/>
        <v>464</v>
      </c>
      <c r="G24" s="62">
        <f t="shared" si="18"/>
        <v>272</v>
      </c>
      <c r="H24" s="63">
        <f t="shared" si="18"/>
        <v>230</v>
      </c>
      <c r="I24" s="64">
        <f t="shared" si="18"/>
        <v>4911</v>
      </c>
      <c r="J24" s="65">
        <f t="shared" si="18"/>
        <v>2012</v>
      </c>
      <c r="K24" s="66">
        <f t="shared" si="2"/>
        <v>-2.4408548707753481</v>
      </c>
      <c r="L24" s="65">
        <f>L14+L23</f>
        <v>2080</v>
      </c>
      <c r="M24" s="67">
        <f>L24/I24</f>
        <v>0.42353899409488904</v>
      </c>
      <c r="N24" s="68">
        <f>N14+N23</f>
        <v>966</v>
      </c>
      <c r="O24" s="69">
        <f>N24/I24</f>
        <v>0.19670128283445326</v>
      </c>
      <c r="P24" s="68">
        <f>P14+P23</f>
        <v>230</v>
      </c>
      <c r="Q24" s="70">
        <f t="shared" si="6"/>
        <v>4.6833638770107919E-2</v>
      </c>
      <c r="R24" s="71">
        <f>R14+R23</f>
        <v>261</v>
      </c>
      <c r="S24" s="72">
        <f t="shared" si="7"/>
        <v>0.12548076923076923</v>
      </c>
      <c r="T24" s="70">
        <f t="shared" si="8"/>
        <v>0.27018633540372672</v>
      </c>
      <c r="U24" s="31"/>
      <c r="V24" s="237"/>
      <c r="W24" s="73" t="s">
        <v>83</v>
      </c>
      <c r="X24" s="306" t="s">
        <v>101</v>
      </c>
      <c r="Y24" s="306"/>
      <c r="Z24" s="306"/>
      <c r="AA24" s="306"/>
      <c r="AB24" s="306"/>
      <c r="AC24" s="307">
        <v>15.6</v>
      </c>
    </row>
    <row r="25" spans="1:29" s="3" customFormat="1" ht="22.5" customHeight="1" x14ac:dyDescent="0.15">
      <c r="A25" s="240" t="s">
        <v>5</v>
      </c>
      <c r="B25" s="241"/>
      <c r="C25" s="74">
        <f>-C24*100/I24</f>
        <v>-57.646100590511097</v>
      </c>
      <c r="D25" s="75">
        <f>-D24*100/I24</f>
        <v>-10.038688658114436</v>
      </c>
      <c r="E25" s="75">
        <f>-E24*100/I24</f>
        <v>-12.645082467929139</v>
      </c>
      <c r="F25" s="75">
        <f>-F24*100/I24</f>
        <v>-9.4481775605782943</v>
      </c>
      <c r="G25" s="75">
        <f>-G24*100/I24</f>
        <v>-5.5385868458562415</v>
      </c>
      <c r="H25" s="75">
        <f>-H24*100/I24</f>
        <v>-4.6833638770107919</v>
      </c>
      <c r="I25" s="76">
        <f>-I24*100/$I$24</f>
        <v>-100</v>
      </c>
      <c r="J25" s="40"/>
      <c r="K25" s="77"/>
      <c r="L25" s="77"/>
      <c r="M25" s="77"/>
      <c r="N25" s="77"/>
      <c r="O25" s="77"/>
      <c r="P25" s="77"/>
      <c r="Q25" s="77"/>
      <c r="R25" s="78"/>
      <c r="S25" s="79"/>
      <c r="T25" s="79"/>
      <c r="U25" s="79"/>
      <c r="V25" s="308"/>
      <c r="W25" s="309"/>
      <c r="X25" s="309"/>
      <c r="Y25" s="309"/>
      <c r="Z25" s="309"/>
      <c r="AA25" s="309"/>
      <c r="AB25" s="309"/>
      <c r="AC25" s="309"/>
    </row>
    <row r="26" spans="1:29" ht="34.5" customHeight="1" x14ac:dyDescent="0.2">
      <c r="A26" s="320" t="s">
        <v>81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281"/>
      <c r="V26" s="320" t="s">
        <v>36</v>
      </c>
      <c r="W26" s="320"/>
      <c r="X26" s="320"/>
      <c r="Y26" s="320"/>
      <c r="Z26" s="320"/>
      <c r="AA26" s="320"/>
      <c r="AB26" s="320"/>
      <c r="AC26" s="320"/>
    </row>
    <row r="27" spans="1:29" ht="33.75" customHeight="1" x14ac:dyDescent="0.2">
      <c r="A27" s="246" t="s">
        <v>27</v>
      </c>
      <c r="B27" s="247"/>
      <c r="C27" s="248"/>
      <c r="D27" s="249"/>
      <c r="E27" s="80" t="s">
        <v>28</v>
      </c>
      <c r="F27" s="81" t="s">
        <v>29</v>
      </c>
      <c r="G27" s="82" t="s">
        <v>30</v>
      </c>
      <c r="H27" s="244" t="s">
        <v>71</v>
      </c>
      <c r="I27" s="250"/>
      <c r="J27" s="244" t="s">
        <v>31</v>
      </c>
      <c r="K27" s="250"/>
      <c r="L27" s="244" t="s">
        <v>32</v>
      </c>
      <c r="M27" s="250"/>
      <c r="N27" s="244" t="s">
        <v>33</v>
      </c>
      <c r="O27" s="245"/>
      <c r="P27" s="83" t="s">
        <v>63</v>
      </c>
      <c r="Q27" s="251" t="s">
        <v>62</v>
      </c>
      <c r="R27" s="251"/>
      <c r="S27" s="252" t="s">
        <v>61</v>
      </c>
      <c r="T27" s="245"/>
      <c r="U27" s="84"/>
      <c r="V27" s="85">
        <v>1</v>
      </c>
      <c r="W27" s="265" t="s">
        <v>96</v>
      </c>
      <c r="X27" s="265"/>
      <c r="Y27" s="265"/>
      <c r="Z27" s="265"/>
      <c r="AA27" s="265"/>
      <c r="AB27" s="265"/>
      <c r="AC27" s="266"/>
    </row>
    <row r="28" spans="1:29" ht="24.95" customHeight="1" x14ac:dyDescent="0.2">
      <c r="A28" s="229" t="s">
        <v>34</v>
      </c>
      <c r="B28" s="230"/>
      <c r="C28" s="242" t="s">
        <v>46</v>
      </c>
      <c r="D28" s="243"/>
      <c r="E28" s="86">
        <v>6169</v>
      </c>
      <c r="F28" s="87">
        <v>1741</v>
      </c>
      <c r="G28" s="88">
        <f t="shared" ref="G28:G30" si="19">E28/F28</f>
        <v>3.5433658816771971</v>
      </c>
      <c r="H28" s="87">
        <f>E28-J28</f>
        <v>5769</v>
      </c>
      <c r="I28" s="89">
        <f>H28/E28</f>
        <v>0.93515966931431349</v>
      </c>
      <c r="J28" s="87">
        <v>400</v>
      </c>
      <c r="K28" s="90">
        <f>J28/E28</f>
        <v>6.4840330685686495E-2</v>
      </c>
      <c r="L28" s="91"/>
      <c r="M28" s="92"/>
      <c r="N28" s="91"/>
      <c r="O28" s="93"/>
      <c r="P28" s="94"/>
      <c r="Q28" s="95"/>
      <c r="R28" s="95"/>
      <c r="S28" s="96"/>
      <c r="T28" s="97"/>
      <c r="U28" s="84"/>
      <c r="V28" s="253"/>
      <c r="W28" s="254" t="s">
        <v>104</v>
      </c>
      <c r="X28" s="254"/>
      <c r="Y28" s="254"/>
      <c r="Z28" s="254"/>
      <c r="AA28" s="254"/>
      <c r="AB28" s="254"/>
      <c r="AC28" s="255"/>
    </row>
    <row r="29" spans="1:29" ht="24.95" customHeight="1" x14ac:dyDescent="0.2">
      <c r="A29" s="229"/>
      <c r="B29" s="230"/>
      <c r="C29" s="242" t="s">
        <v>47</v>
      </c>
      <c r="D29" s="243"/>
      <c r="E29" s="24">
        <v>5789</v>
      </c>
      <c r="F29" s="98">
        <v>1892</v>
      </c>
      <c r="G29" s="99">
        <f t="shared" si="19"/>
        <v>3.0597251585623679</v>
      </c>
      <c r="H29" s="98">
        <f>E29-J29</f>
        <v>4856</v>
      </c>
      <c r="I29" s="100">
        <f t="shared" ref="I29:I36" si="20">H29/E29</f>
        <v>0.83883226809466227</v>
      </c>
      <c r="J29" s="98">
        <v>933</v>
      </c>
      <c r="K29" s="101">
        <f>J29/E29</f>
        <v>0.1611677319053377</v>
      </c>
      <c r="L29" s="102"/>
      <c r="M29" s="25"/>
      <c r="N29" s="102"/>
      <c r="O29" s="103"/>
      <c r="P29" s="104"/>
      <c r="Q29" s="105"/>
      <c r="R29" s="105"/>
      <c r="S29" s="106"/>
      <c r="T29" s="107"/>
      <c r="U29" s="84"/>
      <c r="V29" s="253">
        <v>2</v>
      </c>
      <c r="W29" s="254" t="s">
        <v>93</v>
      </c>
      <c r="X29" s="254"/>
      <c r="Y29" s="254"/>
      <c r="Z29" s="254"/>
      <c r="AA29" s="254"/>
      <c r="AB29" s="254"/>
      <c r="AC29" s="255"/>
    </row>
    <row r="30" spans="1:29" ht="24.95" customHeight="1" x14ac:dyDescent="0.2">
      <c r="A30" s="229"/>
      <c r="B30" s="230"/>
      <c r="C30" s="218" t="s">
        <v>48</v>
      </c>
      <c r="D30" s="219"/>
      <c r="E30" s="108">
        <v>5456</v>
      </c>
      <c r="F30" s="109">
        <v>1944</v>
      </c>
      <c r="G30" s="110">
        <f t="shared" si="19"/>
        <v>2.8065843621399176</v>
      </c>
      <c r="H30" s="109">
        <f>E30-J30</f>
        <v>4074</v>
      </c>
      <c r="I30" s="111">
        <f t="shared" si="20"/>
        <v>0.7467008797653959</v>
      </c>
      <c r="J30" s="109">
        <v>1382</v>
      </c>
      <c r="K30" s="112">
        <f>J30/E30</f>
        <v>0.2532991202346041</v>
      </c>
      <c r="L30" s="113">
        <v>490</v>
      </c>
      <c r="M30" s="114">
        <f t="shared" ref="M30:M36" si="21">L30/E30</f>
        <v>8.9809384164222877E-2</v>
      </c>
      <c r="N30" s="113">
        <v>102</v>
      </c>
      <c r="O30" s="115">
        <f>N30/E30</f>
        <v>1.8695014662756599E-2</v>
      </c>
      <c r="P30" s="116">
        <v>171</v>
      </c>
      <c r="Q30" s="109">
        <v>1382</v>
      </c>
      <c r="R30" s="112">
        <f>$P$30/Q30</f>
        <v>0.12373371924746744</v>
      </c>
      <c r="S30" s="117">
        <v>490</v>
      </c>
      <c r="T30" s="115">
        <f>($P$30-30)/S30</f>
        <v>0.28775510204081634</v>
      </c>
      <c r="U30" s="84"/>
      <c r="V30" s="253"/>
      <c r="W30" s="254" t="s">
        <v>97</v>
      </c>
      <c r="X30" s="254"/>
      <c r="Y30" s="254"/>
      <c r="Z30" s="254"/>
      <c r="AA30" s="254"/>
      <c r="AB30" s="254"/>
      <c r="AC30" s="255"/>
    </row>
    <row r="31" spans="1:29" ht="24.95" customHeight="1" x14ac:dyDescent="0.2">
      <c r="A31" s="229"/>
      <c r="B31" s="230"/>
      <c r="C31" s="220" t="s">
        <v>49</v>
      </c>
      <c r="D31" s="221"/>
      <c r="E31" s="118">
        <v>5330</v>
      </c>
      <c r="F31" s="119">
        <v>1971</v>
      </c>
      <c r="G31" s="120">
        <f>E31/F31</f>
        <v>2.7042110603754441</v>
      </c>
      <c r="H31" s="87">
        <f t="shared" ref="H31:H36" si="22">E31-J31</f>
        <v>3700</v>
      </c>
      <c r="I31" s="89">
        <f t="shared" si="20"/>
        <v>0.69418386491557227</v>
      </c>
      <c r="J31" s="119">
        <v>1630</v>
      </c>
      <c r="K31" s="90">
        <f>J31/E31</f>
        <v>0.30581613508442779</v>
      </c>
      <c r="L31" s="121">
        <v>584</v>
      </c>
      <c r="M31" s="122">
        <f t="shared" si="21"/>
        <v>0.10956848030018762</v>
      </c>
      <c r="N31" s="121">
        <v>135</v>
      </c>
      <c r="O31" s="123">
        <f t="shared" ref="O31:O33" si="23">N31/E31</f>
        <v>2.5328330206378986E-2</v>
      </c>
      <c r="P31" s="124" t="s">
        <v>3</v>
      </c>
      <c r="Q31" s="87" t="s">
        <v>3</v>
      </c>
      <c r="R31" s="90" t="s">
        <v>57</v>
      </c>
      <c r="S31" s="125" t="s">
        <v>3</v>
      </c>
      <c r="T31" s="123" t="s">
        <v>57</v>
      </c>
      <c r="U31" s="84"/>
      <c r="V31" s="261"/>
      <c r="W31" s="264" t="s">
        <v>98</v>
      </c>
      <c r="X31" s="262"/>
      <c r="Y31" s="262"/>
      <c r="Z31" s="262"/>
      <c r="AA31" s="262"/>
      <c r="AB31" s="262"/>
      <c r="AC31" s="263"/>
    </row>
    <row r="32" spans="1:29" ht="24.95" customHeight="1" x14ac:dyDescent="0.2">
      <c r="A32" s="229"/>
      <c r="B32" s="230"/>
      <c r="C32" s="222" t="s">
        <v>50</v>
      </c>
      <c r="D32" s="223"/>
      <c r="E32" s="126">
        <v>5000</v>
      </c>
      <c r="F32" s="127">
        <v>1986</v>
      </c>
      <c r="G32" s="128">
        <f>E32/F32</f>
        <v>2.5176233635448138</v>
      </c>
      <c r="H32" s="87">
        <f t="shared" si="22"/>
        <v>3044</v>
      </c>
      <c r="I32" s="89">
        <f t="shared" si="20"/>
        <v>0.60880000000000001</v>
      </c>
      <c r="J32" s="127">
        <v>1956</v>
      </c>
      <c r="K32" s="90">
        <f t="shared" ref="K32:K33" si="24">J32/E32</f>
        <v>0.39119999999999999</v>
      </c>
      <c r="L32" s="129">
        <v>770</v>
      </c>
      <c r="M32" s="130">
        <f t="shared" si="21"/>
        <v>0.154</v>
      </c>
      <c r="N32" s="129">
        <v>176</v>
      </c>
      <c r="O32" s="123">
        <f t="shared" si="23"/>
        <v>3.5200000000000002E-2</v>
      </c>
      <c r="P32" s="131">
        <v>211</v>
      </c>
      <c r="Q32" s="127">
        <v>1956</v>
      </c>
      <c r="R32" s="132">
        <f>$P$32/Q32</f>
        <v>0.10787321063394684</v>
      </c>
      <c r="S32" s="133">
        <v>770</v>
      </c>
      <c r="T32" s="134">
        <f>($P$32-30)/S32</f>
        <v>0.23506493506493506</v>
      </c>
      <c r="U32" s="84"/>
      <c r="V32" s="253">
        <v>3</v>
      </c>
      <c r="W32" s="254" t="s">
        <v>99</v>
      </c>
      <c r="X32" s="254"/>
      <c r="Y32" s="254"/>
      <c r="Z32" s="254"/>
      <c r="AA32" s="254"/>
      <c r="AB32" s="254"/>
      <c r="AC32" s="255"/>
    </row>
    <row r="33" spans="1:29" ht="24.95" customHeight="1" x14ac:dyDescent="0.2">
      <c r="A33" s="229"/>
      <c r="B33" s="230"/>
      <c r="C33" s="222" t="s">
        <v>51</v>
      </c>
      <c r="D33" s="223"/>
      <c r="E33" s="135">
        <v>5003</v>
      </c>
      <c r="F33" s="136">
        <v>2006</v>
      </c>
      <c r="G33" s="137">
        <f>E33/F33</f>
        <v>2.4940179461615153</v>
      </c>
      <c r="H33" s="98">
        <f t="shared" si="22"/>
        <v>2997</v>
      </c>
      <c r="I33" s="100">
        <f t="shared" si="20"/>
        <v>0.59904057565460722</v>
      </c>
      <c r="J33" s="136">
        <v>2006</v>
      </c>
      <c r="K33" s="90">
        <f t="shared" si="24"/>
        <v>0.40095942434539278</v>
      </c>
      <c r="L33" s="138">
        <v>855</v>
      </c>
      <c r="M33" s="139">
        <f t="shared" si="21"/>
        <v>0.17089746152308616</v>
      </c>
      <c r="N33" s="138">
        <v>184</v>
      </c>
      <c r="O33" s="140">
        <f t="shared" si="23"/>
        <v>3.6777933240055967E-2</v>
      </c>
      <c r="P33" s="141">
        <v>232</v>
      </c>
      <c r="Q33" s="136">
        <v>2006</v>
      </c>
      <c r="R33" s="142">
        <f>$P$33/Q33</f>
        <v>0.1156530408773679</v>
      </c>
      <c r="S33" s="143">
        <v>855</v>
      </c>
      <c r="T33" s="144">
        <f>($P$33-30)/S33</f>
        <v>0.23625730994152047</v>
      </c>
      <c r="U33" s="84"/>
      <c r="V33" s="253"/>
      <c r="W33" s="257" t="s">
        <v>100</v>
      </c>
      <c r="X33" s="257"/>
      <c r="Y33" s="257"/>
      <c r="Z33" s="257"/>
      <c r="AA33" s="257"/>
      <c r="AB33" s="257"/>
      <c r="AC33" s="258"/>
    </row>
    <row r="34" spans="1:29" ht="24.95" customHeight="1" x14ac:dyDescent="0.2">
      <c r="A34" s="231"/>
      <c r="B34" s="232"/>
      <c r="C34" s="233" t="s">
        <v>52</v>
      </c>
      <c r="D34" s="234"/>
      <c r="E34" s="145">
        <v>4911</v>
      </c>
      <c r="F34" s="146">
        <v>2012</v>
      </c>
      <c r="G34" s="147">
        <f t="shared" ref="G34" si="25">E34/F34</f>
        <v>2.4408548707753481</v>
      </c>
      <c r="H34" s="148">
        <f t="shared" si="22"/>
        <v>2831</v>
      </c>
      <c r="I34" s="149">
        <f t="shared" si="20"/>
        <v>0.57646100590511096</v>
      </c>
      <c r="J34" s="146">
        <v>2080</v>
      </c>
      <c r="K34" s="150">
        <f>J34/E34</f>
        <v>0.42353899409488904</v>
      </c>
      <c r="L34" s="146">
        <v>966</v>
      </c>
      <c r="M34" s="151">
        <f t="shared" si="21"/>
        <v>0.19670128283445326</v>
      </c>
      <c r="N34" s="152">
        <v>230</v>
      </c>
      <c r="O34" s="153">
        <f>N34/E34</f>
        <v>4.6833638770107919E-2</v>
      </c>
      <c r="P34" s="154">
        <v>261</v>
      </c>
      <c r="Q34" s="148">
        <v>2080</v>
      </c>
      <c r="R34" s="155">
        <f>$P$34/Q34</f>
        <v>0.12548076923076923</v>
      </c>
      <c r="S34" s="156">
        <v>966</v>
      </c>
      <c r="T34" s="157">
        <f>($P$34-X19-Y19)/S34</f>
        <v>0.23706004140786749</v>
      </c>
      <c r="U34" s="84"/>
      <c r="V34" s="253">
        <v>4</v>
      </c>
      <c r="W34" s="259" t="s">
        <v>91</v>
      </c>
      <c r="X34" s="259"/>
      <c r="Y34" s="259"/>
      <c r="Z34" s="259"/>
      <c r="AA34" s="259"/>
      <c r="AB34" s="259"/>
      <c r="AC34" s="260"/>
    </row>
    <row r="35" spans="1:29" ht="24.95" customHeight="1" x14ac:dyDescent="0.2">
      <c r="A35" s="202" t="s">
        <v>56</v>
      </c>
      <c r="B35" s="224"/>
      <c r="C35" s="216" t="s">
        <v>54</v>
      </c>
      <c r="D35" s="217"/>
      <c r="E35" s="158">
        <v>4900</v>
      </c>
      <c r="F35" s="159">
        <v>2020</v>
      </c>
      <c r="G35" s="160">
        <f>E35/F35</f>
        <v>2.4257425742574257</v>
      </c>
      <c r="H35" s="109">
        <f>E35-J35</f>
        <v>2818</v>
      </c>
      <c r="I35" s="111">
        <f t="shared" si="20"/>
        <v>0.57510204081632654</v>
      </c>
      <c r="J35" s="159">
        <v>2082</v>
      </c>
      <c r="K35" s="112">
        <f>J35/E35</f>
        <v>0.42489795918367346</v>
      </c>
      <c r="L35" s="159">
        <v>1275</v>
      </c>
      <c r="M35" s="161">
        <f t="shared" si="21"/>
        <v>0.26020408163265307</v>
      </c>
      <c r="N35" s="162">
        <v>322</v>
      </c>
      <c r="O35" s="163">
        <f>N35/E35</f>
        <v>6.5714285714285711E-2</v>
      </c>
      <c r="P35" s="116" t="s">
        <v>0</v>
      </c>
      <c r="Q35" s="109">
        <v>2082</v>
      </c>
      <c r="R35" s="164" t="s">
        <v>58</v>
      </c>
      <c r="S35" s="117">
        <v>1275</v>
      </c>
      <c r="T35" s="165" t="s">
        <v>60</v>
      </c>
      <c r="U35" s="84"/>
      <c r="V35" s="256"/>
      <c r="W35" s="259" t="s">
        <v>92</v>
      </c>
      <c r="X35" s="259"/>
      <c r="Y35" s="259"/>
      <c r="Z35" s="259"/>
      <c r="AA35" s="259"/>
      <c r="AB35" s="259"/>
      <c r="AC35" s="260"/>
    </row>
    <row r="36" spans="1:29" ht="22.5" customHeight="1" x14ac:dyDescent="0.15">
      <c r="A36" s="225"/>
      <c r="B36" s="226"/>
      <c r="C36" s="227" t="s">
        <v>55</v>
      </c>
      <c r="D36" s="228"/>
      <c r="E36" s="166">
        <v>4850</v>
      </c>
      <c r="F36" s="167">
        <v>2030</v>
      </c>
      <c r="G36" s="168">
        <f>E36/F36</f>
        <v>2.3891625615763545</v>
      </c>
      <c r="H36" s="87">
        <f t="shared" si="22"/>
        <v>2826</v>
      </c>
      <c r="I36" s="89">
        <f t="shared" si="20"/>
        <v>0.58268041237113399</v>
      </c>
      <c r="J36" s="167">
        <v>2024</v>
      </c>
      <c r="K36" s="90">
        <f>J36/E36</f>
        <v>0.41731958762886601</v>
      </c>
      <c r="L36" s="167">
        <v>1422</v>
      </c>
      <c r="M36" s="169">
        <f t="shared" si="21"/>
        <v>0.29319587628865978</v>
      </c>
      <c r="N36" s="167">
        <v>472</v>
      </c>
      <c r="O36" s="170">
        <f>N36/E36</f>
        <v>9.7319587628865986E-2</v>
      </c>
      <c r="P36" s="124" t="s">
        <v>0</v>
      </c>
      <c r="Q36" s="87">
        <v>2024</v>
      </c>
      <c r="R36" s="122" t="s">
        <v>59</v>
      </c>
      <c r="S36" s="125">
        <v>1422</v>
      </c>
      <c r="T36" s="171" t="s">
        <v>0</v>
      </c>
      <c r="U36" s="84"/>
      <c r="V36" s="172"/>
      <c r="W36" s="173"/>
      <c r="X36" s="173"/>
      <c r="Y36" s="173"/>
      <c r="Z36" s="173"/>
      <c r="AA36" s="173"/>
      <c r="AB36" s="173"/>
      <c r="AC36" s="174"/>
    </row>
    <row r="37" spans="1:29" ht="29.25" customHeight="1" x14ac:dyDescent="0.1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75"/>
      <c r="W37" s="175"/>
      <c r="X37" s="175"/>
      <c r="Y37" s="175"/>
      <c r="Z37" s="175"/>
      <c r="AA37" s="175"/>
      <c r="AB37" s="175"/>
      <c r="AC37" s="175"/>
    </row>
    <row r="38" spans="1:29" x14ac:dyDescent="0.15">
      <c r="A38" s="177"/>
      <c r="B38" s="177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</row>
  </sheetData>
  <mergeCells count="67">
    <mergeCell ref="A24:B24"/>
    <mergeCell ref="A25:B25"/>
    <mergeCell ref="C29:D29"/>
    <mergeCell ref="C28:D28"/>
    <mergeCell ref="N27:O27"/>
    <mergeCell ref="A26:T26"/>
    <mergeCell ref="A27:D27"/>
    <mergeCell ref="H27:I27"/>
    <mergeCell ref="J27:K27"/>
    <mergeCell ref="L27:M27"/>
    <mergeCell ref="Q27:R27"/>
    <mergeCell ref="S27:T27"/>
    <mergeCell ref="C35:D35"/>
    <mergeCell ref="C30:D30"/>
    <mergeCell ref="C31:D31"/>
    <mergeCell ref="C32:D32"/>
    <mergeCell ref="A35:B36"/>
    <mergeCell ref="C36:D36"/>
    <mergeCell ref="A28:B34"/>
    <mergeCell ref="C34:D34"/>
    <mergeCell ref="C33:D33"/>
    <mergeCell ref="V20:W21"/>
    <mergeCell ref="AC20:AC21"/>
    <mergeCell ref="A5:B5"/>
    <mergeCell ref="A6:B6"/>
    <mergeCell ref="P5:Q5"/>
    <mergeCell ref="A7:A14"/>
    <mergeCell ref="C5:H5"/>
    <mergeCell ref="I5:I6"/>
    <mergeCell ref="X21:Y21"/>
    <mergeCell ref="Z21:AB21"/>
    <mergeCell ref="A15:A23"/>
    <mergeCell ref="V12:AC12"/>
    <mergeCell ref="V13:AC13"/>
    <mergeCell ref="X16:AC16"/>
    <mergeCell ref="V19:W19"/>
    <mergeCell ref="V16:W17"/>
    <mergeCell ref="V15:AC15"/>
    <mergeCell ref="V18:W18"/>
    <mergeCell ref="A3:AC3"/>
    <mergeCell ref="A4:AC4"/>
    <mergeCell ref="W10:AC10"/>
    <mergeCell ref="S5:T5"/>
    <mergeCell ref="R5:R6"/>
    <mergeCell ref="L5:M5"/>
    <mergeCell ref="N5:O5"/>
    <mergeCell ref="J5:J6"/>
    <mergeCell ref="V6:AC6"/>
    <mergeCell ref="W9:AA9"/>
    <mergeCell ref="V5:AC5"/>
    <mergeCell ref="Y1:AC2"/>
    <mergeCell ref="X24:AB24"/>
    <mergeCell ref="W30:AC30"/>
    <mergeCell ref="W27:AC27"/>
    <mergeCell ref="W28:AC28"/>
    <mergeCell ref="W32:AC32"/>
    <mergeCell ref="W25:AC25"/>
    <mergeCell ref="V26:AC26"/>
    <mergeCell ref="W29:AC29"/>
    <mergeCell ref="V22:V24"/>
    <mergeCell ref="W22:W23"/>
    <mergeCell ref="AC22:AC23"/>
    <mergeCell ref="AB22:AB23"/>
    <mergeCell ref="Z22:Z23"/>
    <mergeCell ref="AA22:AA23"/>
    <mergeCell ref="X22:X23"/>
    <mergeCell ref="Y22:Y23"/>
  </mergeCells>
  <phoneticPr fontId="2"/>
  <pageMargins left="0.70866141732283472" right="0.31496062992125984" top="0.39370078740157483" bottom="0" header="0.31496062992125984" footer="0.31496062992125984"/>
  <pageSetup paperSize="274" orientation="landscape" horizontalDpi="4294967293" verticalDpi="0" r:id="rId1"/>
  <rowBreaks count="1" manualBreakCount="1">
    <brk id="41" max="34" man="1"/>
  </rowBreaks>
  <colBreaks count="2" manualBreakCount="2">
    <brk id="32" max="45" man="1"/>
    <brk id="3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年齢区分集計</vt:lpstr>
      <vt:lpstr>年齢区分集計!Print_Area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 茂雄</dc:creator>
  <cp:lastModifiedBy>kataishi</cp:lastModifiedBy>
  <cp:lastPrinted>2021-01-13T14:33:20Z</cp:lastPrinted>
  <dcterms:created xsi:type="dcterms:W3CDTF">2018-01-15T11:46:02Z</dcterms:created>
  <dcterms:modified xsi:type="dcterms:W3CDTF">2021-01-13T14:36:19Z</dcterms:modified>
</cp:coreProperties>
</file>